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ate1904="1" showInkAnnotation="0" codeName="ThisWorkbook" autoCompressPictures="0"/>
  <mc:AlternateContent xmlns:mc="http://schemas.openxmlformats.org/markup-compatibility/2006">
    <mc:Choice Requires="x15">
      <x15ac:absPath xmlns:x15ac="http://schemas.microsoft.com/office/spreadsheetml/2010/11/ac" url="https://tpkgovtnz-my.sharepoint.com/personal/karee_tpk_govt_nz/Documents/Desktop/BAU/Web Site amendments/"/>
    </mc:Choice>
  </mc:AlternateContent>
  <xr:revisionPtr revIDLastSave="2" documentId="8_{59E2027B-B3DB-4729-B2E7-777F09EA257F}" xr6:coauthVersionLast="47" xr6:coauthVersionMax="47" xr10:uidLastSave="{25AEE95B-12B0-455C-97F0-09423BF06AE0}"/>
  <workbookProtection workbookAlgorithmName="SHA-512" workbookHashValue="0mY6r+N9QBn8IQbnPp4P6X/79RTfxVZoI67LsT0reIf2tg1mo4Yvupw73l7SUyUhqDxuGWXOp5c5b04N42jgYQ==" workbookSaltValue="FRCc04bN8Ad8vsazJNVsmQ==" workbookSpinCount="100000" lockStructure="1"/>
  <bookViews>
    <workbookView xWindow="-16245" yWindow="-21720" windowWidth="51840" windowHeight="21120" tabRatio="677" xr2:uid="{00000000-000D-0000-FFFF-FFFF00000000}"/>
  </bookViews>
  <sheets>
    <sheet name="TITLE PAGE" sheetId="14" r:id="rId1"/>
    <sheet name="Instructions and Guidance" sheetId="20" r:id="rId2"/>
    <sheet name="1. Rent revenue modelling" sheetId="3" r:id="rId3"/>
    <sheet name="2. Operating Cost Modelling" sheetId="18" r:id="rId4"/>
    <sheet name="3.  Enter project costs" sheetId="19" r:id="rId5"/>
    <sheet name="4. Financial Due Diligence" sheetId="1" r:id="rId6"/>
    <sheet name="5. Summary Report" sheetId="17" r:id="rId7"/>
    <sheet name="Drawdown schedule" sheetId="13" r:id="rId8"/>
  </sheets>
  <definedNames>
    <definedName name="_xlnm._FilterDatabase" localSheetId="5" hidden="1">'4. Financial Due Diligence'!$F$5:$J$14</definedName>
    <definedName name="Bankloan">'4. Financial Due Diligence'!$S$28</definedName>
    <definedName name="Capgrant">'Drawdown schedule'!$E$8</definedName>
    <definedName name="ContingencyHouses">'Drawdown schedule'!$D$12</definedName>
    <definedName name="ContingencyInf">'Drawdown schedule'!$D$11</definedName>
    <definedName name="Grant" localSheetId="4">'3.  Enter project costs'!$S$46</definedName>
    <definedName name="Grant">#REF!</definedName>
    <definedName name="Infgrant">'Drawdown schedule'!$E$9</definedName>
    <definedName name="NumberExistingRentals">'1. Rent revenue modelling'!$C$27</definedName>
    <definedName name="NumberFutureSites">'2. Operating Cost Modelling'!$O$11</definedName>
    <definedName name="NumberHOUnits">'2. Operating Cost Modelling'!$O$8</definedName>
    <definedName name="NumberRentalUnits">'1. Rent revenue modelling'!$C$23</definedName>
    <definedName name="occupancy">'4. Financial Due Diligence'!$J$11</definedName>
    <definedName name="Orgname">'1. Rent revenue modelling'!$H$1</definedName>
    <definedName name="ownerhouses" localSheetId="4">'3.  Enter project costs'!#REF!</definedName>
    <definedName name="_xlnm.Print_Area" localSheetId="5">'4. Financial Due Diligence'!$B$2:$AF$64</definedName>
    <definedName name="projectname">'1. Rent revenue modelling'!$H$2</definedName>
    <definedName name="Rentalhouses" localSheetId="4">'3.  Enter project costs'!#REF!</definedName>
    <definedName name="revenue">'4. Financial Due Diligence'!$D$14</definedName>
    <definedName name="rgrowth">'4. Financial Due Diligence'!$J$12</definedName>
    <definedName name="Totalhouses" localSheetId="4">'3.  Enter project costs'!#REF!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3" i="13" l="1"/>
  <c r="H25" i="13"/>
  <c r="H24" i="13"/>
  <c r="M28" i="13"/>
  <c r="M30" i="13" l="1"/>
  <c r="M29" i="13"/>
  <c r="I29" i="13" s="1"/>
  <c r="H28" i="13" l="1"/>
  <c r="I28" i="13"/>
  <c r="R11" i="20"/>
  <c r="H32" i="13" l="1"/>
  <c r="H31" i="13"/>
  <c r="H30" i="13"/>
  <c r="H29" i="13"/>
  <c r="H27" i="13"/>
  <c r="J26" i="1"/>
  <c r="C22" i="17" s="1"/>
  <c r="J19" i="1"/>
  <c r="F26" i="17" s="1"/>
  <c r="R22" i="19"/>
  <c r="F47" i="19"/>
  <c r="E47" i="19" s="1"/>
  <c r="C27" i="1" s="1"/>
  <c r="D27" i="1" s="1"/>
  <c r="R23" i="19"/>
  <c r="J27" i="1"/>
  <c r="F50" i="19"/>
  <c r="E50" i="19" s="1"/>
  <c r="C31" i="1" s="1"/>
  <c r="C20" i="19"/>
  <c r="C19" i="19"/>
  <c r="C18" i="19"/>
  <c r="C17" i="19"/>
  <c r="C16" i="19"/>
  <c r="C15" i="19"/>
  <c r="C14" i="19"/>
  <c r="C13" i="19"/>
  <c r="C12" i="19"/>
  <c r="C11" i="19"/>
  <c r="C10" i="19"/>
  <c r="C9" i="19"/>
  <c r="C8" i="19"/>
  <c r="C7" i="19"/>
  <c r="C6" i="19"/>
  <c r="C27" i="3"/>
  <c r="C23" i="3"/>
  <c r="F32" i="19" s="1"/>
  <c r="N15" i="3"/>
  <c r="N20" i="3"/>
  <c r="N19" i="3"/>
  <c r="N18" i="3"/>
  <c r="N17" i="3"/>
  <c r="N16" i="3"/>
  <c r="AS58" i="3"/>
  <c r="AR58" i="3"/>
  <c r="AQ58" i="3"/>
  <c r="AP58" i="3"/>
  <c r="AN58" i="3"/>
  <c r="AM58" i="3"/>
  <c r="AL58" i="3"/>
  <c r="AK58" i="3"/>
  <c r="AJ58" i="3"/>
  <c r="AI58" i="3"/>
  <c r="AS57" i="3"/>
  <c r="AS56" i="3"/>
  <c r="AS55" i="3"/>
  <c r="AS54" i="3"/>
  <c r="AS53" i="3"/>
  <c r="AS52" i="3"/>
  <c r="AS51" i="3"/>
  <c r="AS50" i="3"/>
  <c r="AS49" i="3"/>
  <c r="AS48" i="3"/>
  <c r="AS47" i="3"/>
  <c r="AS46" i="3"/>
  <c r="AS45" i="3"/>
  <c r="AR57" i="3"/>
  <c r="AR56" i="3"/>
  <c r="AR55" i="3"/>
  <c r="AR54" i="3"/>
  <c r="AR53" i="3"/>
  <c r="AR52" i="3"/>
  <c r="AR51" i="3"/>
  <c r="AR50" i="3"/>
  <c r="AR49" i="3"/>
  <c r="AR48" i="3"/>
  <c r="AR47" i="3"/>
  <c r="AR46" i="3"/>
  <c r="AR45" i="3"/>
  <c r="AQ57" i="3"/>
  <c r="AQ56" i="3"/>
  <c r="AQ55" i="3"/>
  <c r="AQ54" i="3"/>
  <c r="AQ53" i="3"/>
  <c r="AQ52" i="3"/>
  <c r="AQ51" i="3"/>
  <c r="AQ50" i="3"/>
  <c r="AQ49" i="3"/>
  <c r="AQ48" i="3"/>
  <c r="AQ47" i="3"/>
  <c r="AQ46" i="3"/>
  <c r="AQ45" i="3"/>
  <c r="AP57" i="3"/>
  <c r="AP56" i="3"/>
  <c r="AP55" i="3"/>
  <c r="AP54" i="3"/>
  <c r="AP53" i="3"/>
  <c r="AP52" i="3"/>
  <c r="AP51" i="3"/>
  <c r="AP50" i="3"/>
  <c r="AP49" i="3"/>
  <c r="AP48" i="3"/>
  <c r="AP47" i="3"/>
  <c r="AP46" i="3"/>
  <c r="AP45" i="3"/>
  <c r="AN57" i="3"/>
  <c r="AN56" i="3"/>
  <c r="AN55" i="3"/>
  <c r="AN54" i="3"/>
  <c r="AN53" i="3"/>
  <c r="AN52" i="3"/>
  <c r="AN51" i="3"/>
  <c r="AN50" i="3"/>
  <c r="AN49" i="3"/>
  <c r="AN48" i="3"/>
  <c r="AN47" i="3"/>
  <c r="AN46" i="3"/>
  <c r="AN45" i="3"/>
  <c r="AL57" i="3"/>
  <c r="AL56" i="3"/>
  <c r="AL55" i="3"/>
  <c r="AL54" i="3"/>
  <c r="AL53" i="3"/>
  <c r="AL52" i="3"/>
  <c r="AL51" i="3"/>
  <c r="AL50" i="3"/>
  <c r="AL49" i="3"/>
  <c r="AL48" i="3"/>
  <c r="AL47" i="3"/>
  <c r="AL46" i="3"/>
  <c r="AL45" i="3"/>
  <c r="AL44" i="3"/>
  <c r="AL43" i="3"/>
  <c r="AK57" i="3"/>
  <c r="AK56" i="3"/>
  <c r="AK55" i="3"/>
  <c r="AK54" i="3"/>
  <c r="AK53" i="3"/>
  <c r="AK52" i="3"/>
  <c r="AK51" i="3"/>
  <c r="AK50" i="3"/>
  <c r="AK49" i="3"/>
  <c r="AK48" i="3"/>
  <c r="AK47" i="3"/>
  <c r="AK46" i="3"/>
  <c r="AK45" i="3"/>
  <c r="AK44" i="3"/>
  <c r="AJ57" i="3"/>
  <c r="AJ56" i="3"/>
  <c r="AJ55" i="3"/>
  <c r="AJ54" i="3"/>
  <c r="AJ53" i="3"/>
  <c r="AJ52" i="3"/>
  <c r="AJ51" i="3"/>
  <c r="AJ50" i="3"/>
  <c r="AJ49" i="3"/>
  <c r="AJ48" i="3"/>
  <c r="AJ47" i="3"/>
  <c r="AJ46" i="3"/>
  <c r="AJ45" i="3"/>
  <c r="AJ44" i="3"/>
  <c r="AI57" i="3"/>
  <c r="AI56" i="3"/>
  <c r="AI55" i="3"/>
  <c r="AI54" i="3"/>
  <c r="AI53" i="3"/>
  <c r="AI52" i="3"/>
  <c r="AI51" i="3"/>
  <c r="AI50" i="3"/>
  <c r="AI49" i="3"/>
  <c r="AI48" i="3"/>
  <c r="AI47" i="3"/>
  <c r="AI46" i="3"/>
  <c r="AI45" i="3"/>
  <c r="AI44" i="3"/>
  <c r="AM57" i="3"/>
  <c r="AM56" i="3"/>
  <c r="AM55" i="3"/>
  <c r="AM54" i="3"/>
  <c r="AM53" i="3"/>
  <c r="AM52" i="3"/>
  <c r="AM51" i="3"/>
  <c r="D12" i="13"/>
  <c r="M32" i="13" s="1"/>
  <c r="I32" i="13" s="1"/>
  <c r="D11" i="13"/>
  <c r="M31" i="13" s="1"/>
  <c r="I31" i="13" s="1"/>
  <c r="D7" i="17"/>
  <c r="K1" i="1"/>
  <c r="Q5" i="19"/>
  <c r="J15" i="1"/>
  <c r="J14" i="1"/>
  <c r="I11" i="1"/>
  <c r="J11" i="1" s="1"/>
  <c r="J9" i="1"/>
  <c r="J8" i="1"/>
  <c r="J7" i="1"/>
  <c r="J13" i="1"/>
  <c r="J12" i="1"/>
  <c r="C8" i="1"/>
  <c r="B2" i="1"/>
  <c r="L48" i="19"/>
  <c r="E49" i="19" s="1"/>
  <c r="L12" i="19"/>
  <c r="E46" i="19" s="1"/>
  <c r="F46" i="19" s="1"/>
  <c r="F21" i="19"/>
  <c r="E44" i="19" s="1"/>
  <c r="E21" i="19"/>
  <c r="O23" i="17" s="1"/>
  <c r="M2" i="18"/>
  <c r="B3" i="18"/>
  <c r="B2" i="18"/>
  <c r="E2" i="19"/>
  <c r="C2" i="19"/>
  <c r="C1" i="19"/>
  <c r="N31" i="18"/>
  <c r="I15" i="18"/>
  <c r="I14" i="18"/>
  <c r="I13" i="18"/>
  <c r="I12" i="18"/>
  <c r="I11" i="18"/>
  <c r="I10" i="18"/>
  <c r="I7" i="18"/>
  <c r="AP44" i="3"/>
  <c r="AS44" i="3"/>
  <c r="AR44" i="3"/>
  <c r="AQ44" i="3"/>
  <c r="AN44" i="3"/>
  <c r="AM50" i="3"/>
  <c r="AM49" i="3"/>
  <c r="AM48" i="3"/>
  <c r="AM47" i="3"/>
  <c r="AM46" i="3"/>
  <c r="AM45" i="3"/>
  <c r="AM44" i="3"/>
  <c r="O21" i="3"/>
  <c r="O23" i="3" s="1"/>
  <c r="C12" i="1" s="1"/>
  <c r="G21" i="3"/>
  <c r="K6" i="13"/>
  <c r="B2" i="17"/>
  <c r="M3" i="17"/>
  <c r="B1" i="17"/>
  <c r="N2" i="3"/>
  <c r="B3" i="13"/>
  <c r="B2" i="13"/>
  <c r="B35" i="1"/>
  <c r="D37" i="1"/>
  <c r="B1" i="1"/>
  <c r="E37" i="1"/>
  <c r="F37" i="1"/>
  <c r="G37" i="1" s="1"/>
  <c r="H37" i="1" s="1"/>
  <c r="I37" i="1" s="1"/>
  <c r="J37" i="1" s="1"/>
  <c r="K37" i="1" s="1"/>
  <c r="L37" i="1" s="1"/>
  <c r="M37" i="1" s="1"/>
  <c r="N37" i="1" s="1"/>
  <c r="O37" i="1" s="1"/>
  <c r="P37" i="1" s="1"/>
  <c r="Q37" i="1" s="1"/>
  <c r="R37" i="1" s="1"/>
  <c r="S37" i="1" s="1"/>
  <c r="T37" i="1" s="1"/>
  <c r="U37" i="1" s="1"/>
  <c r="V37" i="1" s="1"/>
  <c r="W37" i="1" s="1"/>
  <c r="X37" i="1" s="1"/>
  <c r="Y37" i="1" s="1"/>
  <c r="Z37" i="1" s="1"/>
  <c r="AA37" i="1" s="1"/>
  <c r="AB37" i="1" s="1"/>
  <c r="AC37" i="1" s="1"/>
  <c r="AD37" i="1" s="1"/>
  <c r="AE37" i="1" s="1"/>
  <c r="AF37" i="1" s="1"/>
  <c r="AV56" i="3" l="1"/>
  <c r="AT56" i="3"/>
  <c r="P18" i="3" s="1"/>
  <c r="D31" i="1"/>
  <c r="AV53" i="3"/>
  <c r="AO53" i="3" s="1"/>
  <c r="AT58" i="3"/>
  <c r="P20" i="3" s="1"/>
  <c r="AV58" i="3"/>
  <c r="AO58" i="3" s="1"/>
  <c r="AO56" i="3"/>
  <c r="AT54" i="3"/>
  <c r="P16" i="3" s="1"/>
  <c r="AV57" i="3"/>
  <c r="AO57" i="3" s="1"/>
  <c r="AT55" i="3"/>
  <c r="P17" i="3" s="1"/>
  <c r="C23" i="17"/>
  <c r="AV55" i="3"/>
  <c r="AO55" i="3" s="1"/>
  <c r="AT53" i="3"/>
  <c r="P15" i="3" s="1"/>
  <c r="AT57" i="3"/>
  <c r="P19" i="3" s="1"/>
  <c r="AV54" i="3"/>
  <c r="AO54" i="3" s="1"/>
  <c r="G22" i="3"/>
  <c r="J31" i="13"/>
  <c r="AT47" i="3"/>
  <c r="P9" i="3" s="1"/>
  <c r="AV47" i="3"/>
  <c r="AO47" i="3" s="1"/>
  <c r="N9" i="3" s="1"/>
  <c r="AT51" i="3"/>
  <c r="P13" i="3" s="1"/>
  <c r="AV50" i="3"/>
  <c r="AO50" i="3" s="1"/>
  <c r="N12" i="3" s="1"/>
  <c r="J32" i="13"/>
  <c r="AT52" i="3"/>
  <c r="P14" i="3" s="1"/>
  <c r="AV52" i="3"/>
  <c r="AO52" i="3" s="1"/>
  <c r="N14" i="3" s="1"/>
  <c r="AT50" i="3"/>
  <c r="P12" i="3" s="1"/>
  <c r="E12" i="13"/>
  <c r="C30" i="1"/>
  <c r="D30" i="1" s="1"/>
  <c r="E51" i="19"/>
  <c r="F49" i="19"/>
  <c r="F51" i="19" s="1"/>
  <c r="F44" i="19"/>
  <c r="C24" i="1"/>
  <c r="D24" i="1" s="1"/>
  <c r="C26" i="1"/>
  <c r="D26" i="1" s="1"/>
  <c r="X10" i="18"/>
  <c r="X11" i="18" s="1"/>
  <c r="X12" i="18" s="1"/>
  <c r="AV51" i="3"/>
  <c r="AO51" i="3" s="1"/>
  <c r="N13" i="3" s="1"/>
  <c r="AT49" i="3"/>
  <c r="P11" i="3" s="1"/>
  <c r="AT48" i="3"/>
  <c r="P10" i="3" s="1"/>
  <c r="AT46" i="3"/>
  <c r="P8" i="3" s="1"/>
  <c r="F20" i="18"/>
  <c r="AV49" i="3"/>
  <c r="AO49" i="3" s="1"/>
  <c r="N11" i="3" s="1"/>
  <c r="AT44" i="3"/>
  <c r="P6" i="3" s="1"/>
  <c r="AT45" i="3"/>
  <c r="P7" i="3" s="1"/>
  <c r="AV48" i="3"/>
  <c r="AO48" i="3" s="1"/>
  <c r="N10" i="3" s="1"/>
  <c r="AV46" i="3"/>
  <c r="AO46" i="3" s="1"/>
  <c r="N8" i="3" s="1"/>
  <c r="AV45" i="3"/>
  <c r="AO45" i="3" s="1"/>
  <c r="N7" i="3" s="1"/>
  <c r="AV44" i="3"/>
  <c r="AO44" i="3" s="1"/>
  <c r="N6" i="3" s="1"/>
  <c r="C10" i="1"/>
  <c r="F27" i="19"/>
  <c r="E22" i="19"/>
  <c r="F28" i="19"/>
  <c r="C7" i="1"/>
  <c r="C9" i="1" s="1"/>
  <c r="F31" i="19"/>
  <c r="G24" i="18"/>
  <c r="F30" i="19"/>
  <c r="F34" i="19"/>
  <c r="F29" i="19"/>
  <c r="F26" i="19"/>
  <c r="O22" i="3"/>
  <c r="D6" i="17"/>
  <c r="F33" i="19"/>
  <c r="L32" i="19"/>
  <c r="D32" i="1" l="1"/>
  <c r="C13" i="17" s="1"/>
  <c r="K15" i="18"/>
  <c r="G30" i="18" s="1"/>
  <c r="G31" i="18" s="1"/>
  <c r="C13" i="1" s="1"/>
  <c r="D14" i="1" s="1"/>
  <c r="C32" i="1"/>
  <c r="G25" i="18"/>
  <c r="D18" i="1" s="1"/>
  <c r="D17" i="1"/>
  <c r="E43" i="1" s="1"/>
  <c r="N21" i="3"/>
  <c r="N23" i="3" s="1"/>
  <c r="F39" i="19"/>
  <c r="E45" i="19" s="1"/>
  <c r="D8" i="17"/>
  <c r="R23" i="17"/>
  <c r="J24" i="1" l="1"/>
  <c r="E9" i="13" s="1"/>
  <c r="M22" i="13" s="1"/>
  <c r="H22" i="13" s="1"/>
  <c r="D39" i="1"/>
  <c r="D53" i="1" s="1"/>
  <c r="C39" i="1"/>
  <c r="C53" i="1" s="1"/>
  <c r="G26" i="18"/>
  <c r="G43" i="1"/>
  <c r="J43" i="1"/>
  <c r="L43" i="1"/>
  <c r="R43" i="1"/>
  <c r="AB43" i="1"/>
  <c r="H43" i="1"/>
  <c r="W43" i="1"/>
  <c r="U43" i="1"/>
  <c r="X43" i="1"/>
  <c r="AF43" i="1"/>
  <c r="S43" i="1"/>
  <c r="Q43" i="1"/>
  <c r="AE43" i="1"/>
  <c r="AC43" i="1"/>
  <c r="F43" i="1"/>
  <c r="AA43" i="1"/>
  <c r="T43" i="1"/>
  <c r="Z43" i="1"/>
  <c r="O43" i="1"/>
  <c r="K43" i="1"/>
  <c r="D43" i="1"/>
  <c r="Y43" i="1"/>
  <c r="N43" i="1"/>
  <c r="V43" i="1"/>
  <c r="M43" i="1"/>
  <c r="I43" i="1"/>
  <c r="C43" i="1"/>
  <c r="P43" i="1"/>
  <c r="AD43" i="1"/>
  <c r="N22" i="3"/>
  <c r="I13" i="17"/>
  <c r="E41" i="1"/>
  <c r="M41" i="1"/>
  <c r="D19" i="1"/>
  <c r="F41" i="1"/>
  <c r="K41" i="1"/>
  <c r="N41" i="1"/>
  <c r="G41" i="1"/>
  <c r="P41" i="1"/>
  <c r="R41" i="1"/>
  <c r="T41" i="1"/>
  <c r="U41" i="1"/>
  <c r="V41" i="1"/>
  <c r="Y41" i="1"/>
  <c r="Z41" i="1"/>
  <c r="AC41" i="1"/>
  <c r="AE41" i="1"/>
  <c r="AF41" i="1"/>
  <c r="C41" i="1"/>
  <c r="H41" i="1"/>
  <c r="O41" i="1"/>
  <c r="I41" i="1"/>
  <c r="X41" i="1"/>
  <c r="D41" i="1"/>
  <c r="L41" i="1"/>
  <c r="S41" i="1"/>
  <c r="AA41" i="1"/>
  <c r="AD41" i="1"/>
  <c r="Q41" i="1"/>
  <c r="J41" i="1"/>
  <c r="W41" i="1"/>
  <c r="AB41" i="1"/>
  <c r="F45" i="19"/>
  <c r="F48" i="19" s="1"/>
  <c r="C25" i="1"/>
  <c r="E48" i="19"/>
  <c r="E52" i="19" s="1"/>
  <c r="M27" i="13" l="1"/>
  <c r="I27" i="13" s="1"/>
  <c r="J27" i="13" s="1"/>
  <c r="C19" i="17"/>
  <c r="G31" i="17" s="1"/>
  <c r="E39" i="1"/>
  <c r="F39" i="1" s="1"/>
  <c r="G39" i="1" s="1"/>
  <c r="I22" i="13"/>
  <c r="C28" i="1"/>
  <c r="C33" i="1" s="1"/>
  <c r="D25" i="1"/>
  <c r="D28" i="1" s="1"/>
  <c r="F52" i="19"/>
  <c r="S8" i="19"/>
  <c r="S9" i="19" s="1"/>
  <c r="J23" i="1" s="1"/>
  <c r="I19" i="17" l="1"/>
  <c r="E8" i="13"/>
  <c r="M26" i="13" s="1"/>
  <c r="I26" i="13" s="1"/>
  <c r="F53" i="1"/>
  <c r="E53" i="1"/>
  <c r="J22" i="13"/>
  <c r="H39" i="1"/>
  <c r="G53" i="1"/>
  <c r="D33" i="1"/>
  <c r="J21" i="1" s="1"/>
  <c r="J28" i="1" s="1"/>
  <c r="C12" i="17"/>
  <c r="C18" i="17"/>
  <c r="J25" i="1"/>
  <c r="E10" i="13" l="1"/>
  <c r="J34" i="13" s="1"/>
  <c r="M17" i="13"/>
  <c r="I17" i="13" s="1"/>
  <c r="M24" i="13"/>
  <c r="I24" i="13" s="1"/>
  <c r="J24" i="13" s="1"/>
  <c r="M25" i="13"/>
  <c r="I25" i="13" s="1"/>
  <c r="J25" i="13" s="1"/>
  <c r="M23" i="13"/>
  <c r="I39" i="1"/>
  <c r="H53" i="1"/>
  <c r="M18" i="13"/>
  <c r="U22" i="13"/>
  <c r="J28" i="13"/>
  <c r="M20" i="13"/>
  <c r="M19" i="13"/>
  <c r="U21" i="13"/>
  <c r="U20" i="13"/>
  <c r="H17" i="13"/>
  <c r="M21" i="13"/>
  <c r="U19" i="13"/>
  <c r="J29" i="13"/>
  <c r="K27" i="1"/>
  <c r="I18" i="17"/>
  <c r="F20" i="17"/>
  <c r="G30" i="17"/>
  <c r="I12" i="17"/>
  <c r="O24" i="17"/>
  <c r="F14" i="17"/>
  <c r="S28" i="1"/>
  <c r="C24" i="17"/>
  <c r="F25" i="17" s="1"/>
  <c r="I23" i="13" l="1"/>
  <c r="J23" i="13" s="1"/>
  <c r="H21" i="13"/>
  <c r="I21" i="13"/>
  <c r="H18" i="13"/>
  <c r="I18" i="13"/>
  <c r="H19" i="13"/>
  <c r="I19" i="13"/>
  <c r="H20" i="13"/>
  <c r="I20" i="13"/>
  <c r="I30" i="13"/>
  <c r="J30" i="13" s="1"/>
  <c r="H26" i="13"/>
  <c r="J26" i="13" s="1"/>
  <c r="I53" i="1"/>
  <c r="J39" i="1"/>
  <c r="J17" i="13"/>
  <c r="G34" i="17"/>
  <c r="G33" i="17"/>
  <c r="F63" i="1"/>
  <c r="F55" i="1" s="1"/>
  <c r="L63" i="1"/>
  <c r="L55" i="1" s="1"/>
  <c r="C62" i="1"/>
  <c r="F62" i="1"/>
  <c r="I63" i="1"/>
  <c r="I55" i="1" s="1"/>
  <c r="J63" i="1"/>
  <c r="J55" i="1" s="1"/>
  <c r="E63" i="1"/>
  <c r="E55" i="1" s="1"/>
  <c r="H63" i="1"/>
  <c r="H55" i="1" s="1"/>
  <c r="I62" i="1"/>
  <c r="J62" i="1"/>
  <c r="D63" i="1"/>
  <c r="D55" i="1" s="1"/>
  <c r="G63" i="1"/>
  <c r="G55" i="1" s="1"/>
  <c r="K62" i="1"/>
  <c r="M62" i="1"/>
  <c r="G62" i="1"/>
  <c r="N62" i="1"/>
  <c r="L62" i="1"/>
  <c r="P63" i="1"/>
  <c r="P55" i="1" s="1"/>
  <c r="R62" i="1"/>
  <c r="S62" i="1"/>
  <c r="V62" i="1"/>
  <c r="AA62" i="1"/>
  <c r="AC63" i="1"/>
  <c r="AC55" i="1" s="1"/>
  <c r="AE62" i="1"/>
  <c r="D62" i="1"/>
  <c r="T62" i="1"/>
  <c r="AD62" i="1"/>
  <c r="AC62" i="1"/>
  <c r="S63" i="1"/>
  <c r="S55" i="1" s="1"/>
  <c r="V63" i="1"/>
  <c r="V55" i="1" s="1"/>
  <c r="Y62" i="1"/>
  <c r="AA63" i="1"/>
  <c r="AA55" i="1" s="1"/>
  <c r="AD63" i="1"/>
  <c r="AD55" i="1" s="1"/>
  <c r="AF63" i="1"/>
  <c r="AF55" i="1" s="1"/>
  <c r="AF62" i="1"/>
  <c r="C63" i="1"/>
  <c r="C55" i="1" s="1"/>
  <c r="N63" i="1"/>
  <c r="N55" i="1" s="1"/>
  <c r="P62" i="1"/>
  <c r="W62" i="1"/>
  <c r="Y63" i="1"/>
  <c r="Y55" i="1" s="1"/>
  <c r="W63" i="1"/>
  <c r="W55" i="1" s="1"/>
  <c r="AB62" i="1"/>
  <c r="Q63" i="1"/>
  <c r="Q55" i="1" s="1"/>
  <c r="K63" i="1"/>
  <c r="K55" i="1" s="1"/>
  <c r="T63" i="1"/>
  <c r="T55" i="1" s="1"/>
  <c r="Z63" i="1"/>
  <c r="Z55" i="1" s="1"/>
  <c r="AB63" i="1"/>
  <c r="AB55" i="1" s="1"/>
  <c r="H62" i="1"/>
  <c r="M63" i="1"/>
  <c r="M55" i="1" s="1"/>
  <c r="X62" i="1"/>
  <c r="E62" i="1"/>
  <c r="O62" i="1"/>
  <c r="Q62" i="1"/>
  <c r="X63" i="1"/>
  <c r="X55" i="1" s="1"/>
  <c r="O63" i="1"/>
  <c r="O55" i="1" s="1"/>
  <c r="R63" i="1"/>
  <c r="R55" i="1" s="1"/>
  <c r="U62" i="1"/>
  <c r="Z62" i="1"/>
  <c r="AE63" i="1"/>
  <c r="AE55" i="1" s="1"/>
  <c r="U63" i="1"/>
  <c r="U55" i="1" s="1"/>
  <c r="G32" i="17"/>
  <c r="J19" i="13" l="1"/>
  <c r="J21" i="13"/>
  <c r="J18" i="13"/>
  <c r="J20" i="13"/>
  <c r="H33" i="13"/>
  <c r="I33" i="13"/>
  <c r="J53" i="1"/>
  <c r="K39" i="1"/>
  <c r="F64" i="1"/>
  <c r="F45" i="1"/>
  <c r="F47" i="1" s="1"/>
  <c r="S64" i="1"/>
  <c r="S45" i="1"/>
  <c r="E64" i="1"/>
  <c r="E45" i="1"/>
  <c r="E47" i="1" s="1"/>
  <c r="AF64" i="1"/>
  <c r="AF45" i="1"/>
  <c r="AD45" i="1"/>
  <c r="AD64" i="1"/>
  <c r="R64" i="1"/>
  <c r="R45" i="1"/>
  <c r="C45" i="1"/>
  <c r="C47" i="1" s="1"/>
  <c r="C64" i="1"/>
  <c r="AC64" i="1"/>
  <c r="AC45" i="1"/>
  <c r="Z64" i="1"/>
  <c r="Z45" i="1"/>
  <c r="X45" i="1"/>
  <c r="X64" i="1"/>
  <c r="AB64" i="1"/>
  <c r="AB45" i="1"/>
  <c r="T64" i="1"/>
  <c r="T45" i="1"/>
  <c r="J64" i="1"/>
  <c r="J45" i="1"/>
  <c r="J47" i="1" s="1"/>
  <c r="U64" i="1"/>
  <c r="U45" i="1"/>
  <c r="D64" i="1"/>
  <c r="D45" i="1"/>
  <c r="D47" i="1" s="1"/>
  <c r="L64" i="1"/>
  <c r="L45" i="1"/>
  <c r="I64" i="1"/>
  <c r="I45" i="1"/>
  <c r="I47" i="1" s="1"/>
  <c r="H45" i="1"/>
  <c r="H47" i="1" s="1"/>
  <c r="H64" i="1"/>
  <c r="AE64" i="1"/>
  <c r="AE45" i="1"/>
  <c r="N64" i="1"/>
  <c r="N45" i="1"/>
  <c r="O45" i="1"/>
  <c r="O64" i="1"/>
  <c r="W45" i="1"/>
  <c r="W64" i="1"/>
  <c r="Y45" i="1"/>
  <c r="Y64" i="1"/>
  <c r="G45" i="1"/>
  <c r="G47" i="1" s="1"/>
  <c r="G64" i="1"/>
  <c r="P45" i="1"/>
  <c r="P64" i="1"/>
  <c r="AA64" i="1"/>
  <c r="AA45" i="1"/>
  <c r="M45" i="1"/>
  <c r="M64" i="1"/>
  <c r="Q64" i="1"/>
  <c r="Q45" i="1"/>
  <c r="V64" i="1"/>
  <c r="V45" i="1"/>
  <c r="K64" i="1"/>
  <c r="K45" i="1"/>
  <c r="J33" i="13" l="1"/>
  <c r="K33" i="13" s="1"/>
  <c r="J35" i="13"/>
  <c r="K47" i="1"/>
  <c r="K49" i="1" s="1"/>
  <c r="K51" i="1" s="1"/>
  <c r="K53" i="1"/>
  <c r="L39" i="1"/>
  <c r="L47" i="1" s="1"/>
  <c r="L49" i="1" s="1"/>
  <c r="L51" i="1" s="1"/>
  <c r="G49" i="1"/>
  <c r="G51" i="1" s="1"/>
  <c r="G57" i="1" s="1"/>
  <c r="G58" i="1" s="1"/>
  <c r="D49" i="1"/>
  <c r="D51" i="1" s="1"/>
  <c r="D57" i="1" s="1"/>
  <c r="D58" i="1" s="1"/>
  <c r="E49" i="1"/>
  <c r="E51" i="1" s="1"/>
  <c r="E57" i="1" s="1"/>
  <c r="E58" i="1" s="1"/>
  <c r="C49" i="1"/>
  <c r="C51" i="1" s="1"/>
  <c r="C57" i="1" s="1"/>
  <c r="H49" i="1"/>
  <c r="H51" i="1" s="1"/>
  <c r="H57" i="1" s="1"/>
  <c r="H58" i="1" s="1"/>
  <c r="I49" i="1"/>
  <c r="I51" i="1" s="1"/>
  <c r="I57" i="1" s="1"/>
  <c r="I58" i="1" s="1"/>
  <c r="J49" i="1"/>
  <c r="J51" i="1" s="1"/>
  <c r="J57" i="1" s="1"/>
  <c r="J58" i="1" s="1"/>
  <c r="F49" i="1"/>
  <c r="F51" i="1" s="1"/>
  <c r="F57" i="1" s="1"/>
  <c r="F58" i="1" s="1"/>
  <c r="K57" i="1" l="1"/>
  <c r="K58" i="1" s="1"/>
  <c r="L53" i="1"/>
  <c r="L57" i="1" s="1"/>
  <c r="L58" i="1" s="1"/>
  <c r="M39" i="1"/>
  <c r="C58" i="1"/>
  <c r="C59" i="1" s="1"/>
  <c r="O17" i="1" s="1"/>
  <c r="O16" i="1"/>
  <c r="G35" i="17" s="1"/>
  <c r="M53" i="1" l="1"/>
  <c r="N39" i="1"/>
  <c r="M47" i="1"/>
  <c r="M49" i="1" s="1"/>
  <c r="M51" i="1" s="1"/>
  <c r="D59" i="1"/>
  <c r="E59" i="1" s="1"/>
  <c r="F59" i="1" s="1"/>
  <c r="G59" i="1" s="1"/>
  <c r="H59" i="1" s="1"/>
  <c r="I59" i="1" s="1"/>
  <c r="J59" i="1" s="1"/>
  <c r="K59" i="1" s="1"/>
  <c r="L59" i="1" s="1"/>
  <c r="M57" i="1" l="1"/>
  <c r="M58" i="1" s="1"/>
  <c r="M59" i="1" s="1"/>
  <c r="N53" i="1"/>
  <c r="O39" i="1"/>
  <c r="N47" i="1"/>
  <c r="N49" i="1" s="1"/>
  <c r="N51" i="1" s="1"/>
  <c r="G36" i="17"/>
  <c r="P16" i="1"/>
  <c r="N57" i="1" l="1"/>
  <c r="N58" i="1" s="1"/>
  <c r="N59" i="1" s="1"/>
  <c r="O53" i="1"/>
  <c r="P39" i="1"/>
  <c r="O47" i="1"/>
  <c r="O49" i="1" s="1"/>
  <c r="O51" i="1" s="1"/>
  <c r="O57" i="1" l="1"/>
  <c r="O58" i="1" s="1"/>
  <c r="O59" i="1" s="1"/>
  <c r="P53" i="1"/>
  <c r="Q39" i="1"/>
  <c r="P47" i="1"/>
  <c r="P49" i="1" s="1"/>
  <c r="P51" i="1" s="1"/>
  <c r="P57" i="1" l="1"/>
  <c r="P58" i="1" s="1"/>
  <c r="P59" i="1" s="1"/>
  <c r="Q53" i="1"/>
  <c r="R39" i="1"/>
  <c r="Q47" i="1"/>
  <c r="Q49" i="1" s="1"/>
  <c r="Q51" i="1" s="1"/>
  <c r="Q57" i="1" l="1"/>
  <c r="Q58" i="1" s="1"/>
  <c r="Q59" i="1" s="1"/>
  <c r="R53" i="1"/>
  <c r="S39" i="1"/>
  <c r="R47" i="1"/>
  <c r="R49" i="1" s="1"/>
  <c r="R51" i="1" s="1"/>
  <c r="R57" i="1" l="1"/>
  <c r="R58" i="1" s="1"/>
  <c r="R59" i="1" s="1"/>
  <c r="S53" i="1"/>
  <c r="T39" i="1"/>
  <c r="S47" i="1"/>
  <c r="S49" i="1" s="1"/>
  <c r="S51" i="1" s="1"/>
  <c r="S57" i="1" l="1"/>
  <c r="S58" i="1" s="1"/>
  <c r="S59" i="1" s="1"/>
  <c r="T53" i="1"/>
  <c r="U39" i="1"/>
  <c r="T47" i="1"/>
  <c r="T49" i="1" s="1"/>
  <c r="T51" i="1" s="1"/>
  <c r="T57" i="1" l="1"/>
  <c r="T58" i="1" s="1"/>
  <c r="T59" i="1" s="1"/>
  <c r="V39" i="1"/>
  <c r="U53" i="1"/>
  <c r="U47" i="1"/>
  <c r="U49" i="1" s="1"/>
  <c r="U51" i="1" s="1"/>
  <c r="U57" i="1" l="1"/>
  <c r="U58" i="1" s="1"/>
  <c r="U59" i="1" s="1"/>
  <c r="W39" i="1"/>
  <c r="V53" i="1"/>
  <c r="V47" i="1"/>
  <c r="V49" i="1" s="1"/>
  <c r="V51" i="1" s="1"/>
  <c r="V57" i="1" l="1"/>
  <c r="V58" i="1" s="1"/>
  <c r="V59" i="1" s="1"/>
  <c r="W53" i="1"/>
  <c r="X39" i="1"/>
  <c r="W47" i="1"/>
  <c r="W49" i="1" s="1"/>
  <c r="W51" i="1" s="1"/>
  <c r="Y39" i="1" l="1"/>
  <c r="X53" i="1"/>
  <c r="X47" i="1"/>
  <c r="X49" i="1" s="1"/>
  <c r="X51" i="1" s="1"/>
  <c r="W57" i="1"/>
  <c r="W58" i="1" s="1"/>
  <c r="W59" i="1" s="1"/>
  <c r="X57" i="1" l="1"/>
  <c r="X58" i="1" s="1"/>
  <c r="X59" i="1" s="1"/>
  <c r="Y53" i="1"/>
  <c r="Z39" i="1"/>
  <c r="Y47" i="1"/>
  <c r="Y49" i="1" l="1"/>
  <c r="Y51" i="1" s="1"/>
  <c r="Y57" i="1" s="1"/>
  <c r="Y58" i="1" s="1"/>
  <c r="Y59" i="1" s="1"/>
  <c r="Z53" i="1"/>
  <c r="AA39" i="1"/>
  <c r="Z47" i="1"/>
  <c r="Z49" i="1" s="1"/>
  <c r="Z51" i="1" s="1"/>
  <c r="Z57" i="1" l="1"/>
  <c r="Z58" i="1" s="1"/>
  <c r="Z59" i="1" s="1"/>
  <c r="AB39" i="1"/>
  <c r="AA53" i="1"/>
  <c r="AA47" i="1"/>
  <c r="AA49" i="1" s="1"/>
  <c r="AA51" i="1" s="1"/>
  <c r="AB53" i="1" l="1"/>
  <c r="AC39" i="1"/>
  <c r="AB47" i="1"/>
  <c r="AA57" i="1"/>
  <c r="AA58" i="1" s="1"/>
  <c r="AA59" i="1" s="1"/>
  <c r="AD39" i="1" l="1"/>
  <c r="AC53" i="1"/>
  <c r="AC47" i="1"/>
  <c r="AC49" i="1" s="1"/>
  <c r="AC51" i="1" s="1"/>
  <c r="AB49" i="1"/>
  <c r="AB51" i="1" s="1"/>
  <c r="AB57" i="1" s="1"/>
  <c r="AB58" i="1" s="1"/>
  <c r="AB59" i="1" s="1"/>
  <c r="AC57" i="1" l="1"/>
  <c r="AC58" i="1" s="1"/>
  <c r="AC59" i="1" s="1"/>
  <c r="AD53" i="1"/>
  <c r="AE39" i="1"/>
  <c r="AD47" i="1"/>
  <c r="AD49" i="1" s="1"/>
  <c r="AD51" i="1" s="1"/>
  <c r="AD57" i="1" l="1"/>
  <c r="AD58" i="1" s="1"/>
  <c r="AD59" i="1" s="1"/>
  <c r="AE53" i="1"/>
  <c r="AF39" i="1"/>
  <c r="AE47" i="1"/>
  <c r="AE49" i="1" s="1"/>
  <c r="AE51" i="1" s="1"/>
  <c r="AE57" i="1" l="1"/>
  <c r="AE58" i="1" s="1"/>
  <c r="AE59" i="1" s="1"/>
  <c r="AF53" i="1"/>
  <c r="AF47" i="1"/>
  <c r="AF49" i="1" s="1"/>
  <c r="AF51" i="1" s="1"/>
  <c r="AF57" i="1" l="1"/>
  <c r="AF58" i="1" s="1"/>
  <c r="AF5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tc={4D7CE99B-B4E2-4E56-BF0B-6CC9178AFEEB}</author>
    <author>Bettina Reid</author>
  </authors>
  <commentList>
    <comment ref="L6" authorId="0" shapeId="0" xr:uid="{4D7CE99B-B4E2-4E56-BF0B-6CC9178AFEEB}">
      <text>
        <t>[Threaded comment]
Your version of Excel allows you to read this threaded comment; however, any edits to it will get removed if the file is opened in a newer version of Excel. Learn more: https://go.microsoft.com/fwlink/?linkid=870924
Comment:
    Minor RCamendment</t>
      </text>
    </comment>
    <comment ref="F10" authorId="1" shapeId="0" xr:uid="{D0516633-C1D2-419C-9347-B4EA02D0F71E}">
      <text>
        <r>
          <rPr>
            <b/>
            <sz val="9"/>
            <color indexed="81"/>
            <rFont val="Tahoma"/>
            <family val="2"/>
          </rPr>
          <t>Bettina Reid:</t>
        </r>
        <r>
          <rPr>
            <sz val="9"/>
            <color indexed="81"/>
            <rFont val="Tahoma"/>
            <family val="2"/>
          </rPr>
          <t xml:space="preserve">
To confirm with pricing 
</t>
        </r>
      </text>
    </comment>
    <comment ref="E31" authorId="1" shapeId="0" xr:uid="{D95F171E-8C7F-48EA-8A37-E2937C55DAB4}">
      <text>
        <r>
          <rPr>
            <b/>
            <sz val="9"/>
            <color indexed="81"/>
            <rFont val="Tahoma"/>
            <family val="2"/>
          </rPr>
          <t>Bettina Reid:</t>
        </r>
        <r>
          <rPr>
            <sz val="9"/>
            <color indexed="81"/>
            <rFont val="Tahoma"/>
            <family val="2"/>
          </rPr>
          <t xml:space="preserve">
Due to flood plain levels as per rc condition. Decks are over qm so all decking requires handrails which is included  </t>
        </r>
      </text>
    </comment>
    <comment ref="E34" authorId="1" shapeId="0" xr:uid="{697FE611-B353-4877-AAB3-6773FCE3B459}">
      <text>
        <r>
          <rPr>
            <b/>
            <sz val="9"/>
            <color indexed="81"/>
            <rFont val="Tahoma"/>
            <family val="2"/>
          </rPr>
          <t>Bettina Reid:</t>
        </r>
        <r>
          <rPr>
            <sz val="9"/>
            <color indexed="81"/>
            <rFont val="Tahoma"/>
            <family val="2"/>
          </rPr>
          <t xml:space="preserve">
curtains, letter box, clothesline </t>
        </r>
      </text>
    </comment>
    <comment ref="F37" authorId="1" shapeId="0" xr:uid="{E4916C5D-FAB8-4526-AEC2-B95B66A125F5}">
      <text>
        <r>
          <rPr>
            <b/>
            <sz val="9"/>
            <color indexed="81"/>
            <rFont val="Tahoma"/>
            <family val="2"/>
          </rPr>
          <t>Bettina Reid:</t>
        </r>
        <r>
          <rPr>
            <sz val="9"/>
            <color indexed="81"/>
            <rFont val="Tahoma"/>
            <family val="2"/>
          </rPr>
          <t xml:space="preserve">
reved duplicate costs for duplex</t>
        </r>
      </text>
    </comment>
  </commentList>
</comments>
</file>

<file path=xl/sharedStrings.xml><?xml version="1.0" encoding="utf-8"?>
<sst xmlns="http://schemas.openxmlformats.org/spreadsheetml/2006/main" count="512" uniqueCount="398">
  <si>
    <t>V6 - September 2023</t>
  </si>
  <si>
    <t>Ngāti Hinewera Papakāinga, Waiohiki</t>
  </si>
  <si>
    <t>Instructions and guidance</t>
  </si>
  <si>
    <t>How to use the PVAT</t>
  </si>
  <si>
    <t>Step by step guide</t>
  </si>
  <si>
    <t xml:space="preserve">Step  </t>
  </si>
  <si>
    <t>Guidance</t>
  </si>
  <si>
    <t>Have all your pricing, quotes, planning and whānau consultation information on hand.</t>
  </si>
  <si>
    <t>Whānau first - start in Worksheet 1 'Rent Revenue Modelling'.  This sets the scene.</t>
  </si>
  <si>
    <t>Move to Worksheet 2 'Operating Cost Modelling'.  This is where base assumptions are included.</t>
  </si>
  <si>
    <t>Enter Project Costs - Worksheet 3 'Enter Project Costs'.</t>
  </si>
  <si>
    <t>Worksheet 4 'Financial Due Diligence' - one more important task</t>
  </si>
  <si>
    <t>Finally, in Worksheet 6 'Drawdown Schedule' you can suggest a drawdown schedule of the grant.</t>
  </si>
  <si>
    <t>How to enter data and information</t>
  </si>
  <si>
    <t>Important</t>
  </si>
  <si>
    <t>Just fill in the light blue cells - easy.</t>
  </si>
  <si>
    <t>You only have to enter data and information in the light blue cells like this:</t>
  </si>
  <si>
    <t>Please note that this PVAT will be used in detailed discussion with you, and is subject to changes as discussions proceed.  Completion of the PVAT does not imply or confer approval of funding - that is only confirmed with a signed Funding Agreement being issued.  This a financial model only, and is not a financial statement.</t>
  </si>
  <si>
    <t>We use green for suggestions or automatic calculations like this:</t>
  </si>
  <si>
    <t xml:space="preserve">GST </t>
  </si>
  <si>
    <t>Some ins and outs</t>
  </si>
  <si>
    <t xml:space="preserve">Te Puni Kōkiri is not able to provide tax advice and all grant recipients are encouraged to seek advice from their own accountant or tax advisor.  GST is a particularly complex issue and organisations will need to determine themselves whether they need to be GST registered, and then whether the activity they are undertaking is 'taxable supply'.  The answer to these questions affects the way grants are paid, the amount out of the putea and whether 'input tax credits' can be relied upon.  In short, it has significant budget and project planning implications.                                                                                                              </t>
  </si>
  <si>
    <r>
      <rPr>
        <b/>
        <sz val="10"/>
        <rFont val="Verdana"/>
        <family val="2"/>
      </rPr>
      <t>Acknowledgments</t>
    </r>
    <r>
      <rPr>
        <sz val="10"/>
        <rFont val="Verdana"/>
        <family val="2"/>
      </rPr>
      <t>:  This 'Project Viability Assessment Tool (PVAT)' is adapted from two separate sources.  We acknowledge the PVAT as developed by the Office of Housing in Melbourne (Government of Victoria) for its community housing investment programmes (courtesy of Robert Macbeth, previous Group Manager Social Housing Sector in Victoria) and the model developed in 2014 by Mr Paul Sheeran (and The Navigator Group) for Rotopounamu Ahu Whenua Trust as part of its Government funded Kainga Whenua Project Capability Grant - with consent is now available to support other papakāinga. The models have been adapted and improved by the Maori Housing Network. It was updated with additional automatic calculations and with new benchmarks in June 2021.</t>
    </r>
  </si>
  <si>
    <t xml:space="preserve">The following advice from the IRD website may help:  “You must register for GST if you carry out a taxable activity and if your turnover: was over $60,000 for the last 12 months, or is expected to go over $60,000 for the next 12 months…(If your turnover is $5,000 per month and you expect to maintain that level all year, you'll need to register for GST.), or was less than $60,000, but you include GST in your prices, for example taxi drivers who have included 15% in their taxi fares.”              </t>
  </si>
  <si>
    <r>
      <t xml:space="preserve">What then is a "taxable activity"?  Subject to your independent tax advice, </t>
    </r>
    <r>
      <rPr>
        <b/>
        <sz val="12"/>
        <rFont val="Verdana"/>
        <family val="2"/>
      </rPr>
      <t>when the activity is for rental housing, the activity is usually exempt from GST which means input tax credits cannot be claimed and all grant numbers must be "inclusive of GST, if any"</t>
    </r>
    <r>
      <rPr>
        <sz val="12"/>
        <rFont val="Verdana"/>
        <family val="2"/>
      </rPr>
      <t>.  If the activity is primarily of a commercial nature (such as infrastructure on land for sale, or for houses intended for sale), then GST must be paid, input tax credits may be claimed and all grant numbers are "exclusive of GST" - meaning the amount of GST may be paid with the Grant, but Te Puni Kōkiri will receive the first input tax credit).</t>
    </r>
  </si>
  <si>
    <t>Enter the full name of your organisation:</t>
  </si>
  <si>
    <t>Enter the name of the papakāinga project:</t>
  </si>
  <si>
    <t>1.  Tell us about the homes and the current or assumed tenants</t>
  </si>
  <si>
    <t>2.  Tell us about the tenants' income (this helps us work out what a possible rent might be)</t>
  </si>
  <si>
    <t>3.  So what rent?</t>
  </si>
  <si>
    <t>Unit #</t>
  </si>
  <si>
    <t>New or existing rental home?</t>
  </si>
  <si>
    <t>Unit Type                              (use dropdown list)</t>
  </si>
  <si>
    <t>Who occupies each home (use drop down list)</t>
  </si>
  <si>
    <t>Does IRRS apply?</t>
  </si>
  <si>
    <t>If the papakainga has existing rental units please provide details here:  What is the current weekly rent the occupant is paying - If applicable?</t>
  </si>
  <si>
    <t>What is the likely maximum market rent per week - use tenancy data and assume the unit meets Healthy Homes standard</t>
  </si>
  <si>
    <r>
      <t xml:space="preserve">If the tenant/s is a single kaumatua or kaumatua couple choose the </t>
    </r>
    <r>
      <rPr>
        <b/>
        <sz val="11"/>
        <color rgb="FFFFFFFF"/>
        <rFont val="Verdana"/>
        <family val="2"/>
      </rPr>
      <t>net annual National Superannuation</t>
    </r>
    <r>
      <rPr>
        <sz val="11"/>
        <color indexed="9"/>
        <rFont val="Verdana"/>
        <family val="2"/>
      </rPr>
      <t xml:space="preserve"> from the dropdown list</t>
    </r>
  </si>
  <si>
    <r>
      <t xml:space="preserve">If the tenant/s is not a kaumatua enter their likely </t>
    </r>
    <r>
      <rPr>
        <b/>
        <sz val="11"/>
        <color rgb="FFFFFFFF"/>
        <rFont val="Verdana"/>
        <family val="2"/>
      </rPr>
      <t xml:space="preserve">net annual income </t>
    </r>
    <r>
      <rPr>
        <sz val="11"/>
        <color indexed="9"/>
        <rFont val="Verdana"/>
        <family val="2"/>
      </rPr>
      <t>(excluding Accommodation Supplement or Family Support)</t>
    </r>
  </si>
  <si>
    <t>Enter the estimated annual Accommodation Supplement or Family Support - $6,000 for kaumatua or single people, $15,000 for  whānau with children (use dropdown list)</t>
  </si>
  <si>
    <r>
      <t xml:space="preserve">As guidance, from the information provided, this is the likely </t>
    </r>
    <r>
      <rPr>
        <u/>
        <sz val="11"/>
        <color rgb="FFFFFFFF"/>
        <rFont val="Verdana"/>
        <family val="2"/>
      </rPr>
      <t>maximum</t>
    </r>
    <r>
      <rPr>
        <sz val="11"/>
        <color indexed="9"/>
        <rFont val="Verdana"/>
        <family val="2"/>
      </rPr>
      <t xml:space="preserve"> weekly rent you could charge (and stay within whānau affordability)             </t>
    </r>
    <r>
      <rPr>
        <b/>
        <sz val="11"/>
        <rFont val="Verdana"/>
        <family val="2"/>
      </rPr>
      <t>Only applies if  not IRRS</t>
    </r>
  </si>
  <si>
    <r>
      <t xml:space="preserve">This is where you enter the rent you want to charge now (taking into account the maximum (on the left) and the need for a period of adjustment).                         </t>
    </r>
    <r>
      <rPr>
        <sz val="11"/>
        <rFont val="Verdana"/>
        <family val="2"/>
      </rPr>
      <t xml:space="preserve">   </t>
    </r>
    <r>
      <rPr>
        <b/>
        <sz val="11"/>
        <rFont val="Verdana"/>
        <family val="2"/>
      </rPr>
      <t>If IRRS use market rent.</t>
    </r>
  </si>
  <si>
    <r>
      <t xml:space="preserve">% of income:  is what you want to charge ok (green), on the low side  (yellow) or too high (red)?          </t>
    </r>
    <r>
      <rPr>
        <sz val="11"/>
        <rFont val="Verdana"/>
        <family val="2"/>
      </rPr>
      <t xml:space="preserve">  </t>
    </r>
    <r>
      <rPr>
        <b/>
        <sz val="11"/>
        <rFont val="Verdana"/>
        <family val="2"/>
      </rPr>
      <t>Ignore if IRRS applies.</t>
    </r>
  </si>
  <si>
    <t>Commentary:  You may want to write down the basis of your rent assumption</t>
  </si>
  <si>
    <t>Unit 1</t>
  </si>
  <si>
    <t>New</t>
  </si>
  <si>
    <t>2 bedroom</t>
  </si>
  <si>
    <t>Kaumatua couple</t>
  </si>
  <si>
    <t>No</t>
  </si>
  <si>
    <t>Unit 2</t>
  </si>
  <si>
    <t>3 bedroom</t>
  </si>
  <si>
    <t>Couple with children</t>
  </si>
  <si>
    <t>Unit 3</t>
  </si>
  <si>
    <t>4 bedroom</t>
  </si>
  <si>
    <t>Unit 4</t>
  </si>
  <si>
    <t>Unit 5</t>
  </si>
  <si>
    <t>Unit 6</t>
  </si>
  <si>
    <t>Unit 7</t>
  </si>
  <si>
    <t>Unit 8</t>
  </si>
  <si>
    <t>Unit 9</t>
  </si>
  <si>
    <t>Unit 10</t>
  </si>
  <si>
    <t>Unit 11</t>
  </si>
  <si>
    <t>Unit 12</t>
  </si>
  <si>
    <t>Unit 13</t>
  </si>
  <si>
    <t>Unit 14</t>
  </si>
  <si>
    <t>Unit 15</t>
  </si>
  <si>
    <t>Total</t>
  </si>
  <si>
    <t>Number of new rental units</t>
  </si>
  <si>
    <t>Average</t>
  </si>
  <si>
    <t>Annual</t>
  </si>
  <si>
    <t>Number of existing rental units</t>
  </si>
  <si>
    <t>1 bedroom</t>
  </si>
  <si>
    <t>Kaumatua single</t>
  </si>
  <si>
    <t>Yes</t>
  </si>
  <si>
    <t>Existing</t>
  </si>
  <si>
    <t>Single</t>
  </si>
  <si>
    <t>Single with children</t>
  </si>
  <si>
    <t>N/A</t>
  </si>
  <si>
    <t xml:space="preserve">Couple </t>
  </si>
  <si>
    <t>Worksheet</t>
  </si>
  <si>
    <t>Kaumatua or whānau</t>
  </si>
  <si>
    <t>What is the current rent paid?</t>
  </si>
  <si>
    <t>What is the market rent - use tenancy data</t>
  </si>
  <si>
    <t>Guide to what a likely max affordable rent is (market rent is max)</t>
  </si>
  <si>
    <t>What rent are your proposing now?</t>
  </si>
  <si>
    <t>Net Household Income PA if Kaumatua</t>
  </si>
  <si>
    <t>Net Household Income PA non kaumatua</t>
  </si>
  <si>
    <t>Family Support / Accom Sup etc. PA</t>
  </si>
  <si>
    <t>Accomm Cost %</t>
  </si>
  <si>
    <t>4.  Tell us about your operating cost assumptions</t>
  </si>
  <si>
    <t>5.  Tell us about the home ownership whare on the papakāinga</t>
  </si>
  <si>
    <t>External costs</t>
  </si>
  <si>
    <t>Enter costs per unit, per annum</t>
  </si>
  <si>
    <t>We suggest</t>
  </si>
  <si>
    <t>Operating costs assumptions (as per rental home sites) per unit per annum</t>
  </si>
  <si>
    <t>How many additional home sites on the papakāinga</t>
  </si>
  <si>
    <t>Rates</t>
  </si>
  <si>
    <t>Insurance</t>
  </si>
  <si>
    <t>How many home owners will be building within the next 12 months?</t>
  </si>
  <si>
    <t>Responsive Maintenance (e.g. broken windows, taps etc)</t>
  </si>
  <si>
    <t>Wastewater/water costs (e.g.  septic tank servicing) if applicable</t>
  </si>
  <si>
    <t>Workings</t>
  </si>
  <si>
    <t>Caretaking &amp; pest control (e.g. lawns)</t>
  </si>
  <si>
    <t>How many additional sites are going to be established for future homes on the papakāinga?</t>
  </si>
  <si>
    <t>Road maintenance if applicable</t>
  </si>
  <si>
    <t>Communal power (e.g. lighting, pumps etc)</t>
  </si>
  <si>
    <t>Community membership costs (e.g. wananga, barbeques)</t>
  </si>
  <si>
    <t>Other - specify below</t>
  </si>
  <si>
    <t>per annum per owner occupied home</t>
  </si>
  <si>
    <t xml:space="preserve">Tenancy management </t>
  </si>
  <si>
    <t>Percentage of rent revenue</t>
  </si>
  <si>
    <t>7.  Other financial assumptions we need to include</t>
  </si>
  <si>
    <t>This is for your outsourced or internal tenancy management costs</t>
  </si>
  <si>
    <t>Tax status</t>
  </si>
  <si>
    <t>Per annum</t>
  </si>
  <si>
    <t>What is your tax rate?</t>
  </si>
  <si>
    <t>Use the dropdown:  If a charity its 0%, if a Māori Authority its 17.5%, otherwise its 33%.</t>
  </si>
  <si>
    <t>6.  Summary of the operating costs per annum</t>
  </si>
  <si>
    <t>Excluding Tenancy Management costs</t>
  </si>
  <si>
    <t>Loan assumptions</t>
  </si>
  <si>
    <t>Rental housing Operating costs</t>
  </si>
  <si>
    <t>What's the modelled avg interest rate average over the loan term</t>
  </si>
  <si>
    <t>as at 30 September 2023</t>
  </si>
  <si>
    <t xml:space="preserve">Owner Occupied Operating costs </t>
  </si>
  <si>
    <t>What's the expected loan repayment term (years)</t>
  </si>
  <si>
    <t xml:space="preserve">Other assumptions </t>
  </si>
  <si>
    <t xml:space="preserve"> </t>
  </si>
  <si>
    <t>What's the modelled inflation (expense and matched rent revenue)?</t>
  </si>
  <si>
    <t>8.  Setting your weekly body corporate fee for the owner occupier homes</t>
  </si>
  <si>
    <t>Allowance for vacancies and arrears</t>
  </si>
  <si>
    <t>This is what you will need to charge per week to cover the owner occupied operating costs</t>
  </si>
  <si>
    <t>Percentage of body corporate fee revenue for admin costs</t>
  </si>
  <si>
    <t>Weekly Body Corporate fee per home owner</t>
  </si>
  <si>
    <t>Capital expenditure reserve annual set aside (% of gross revenue)</t>
  </si>
  <si>
    <t>Annual body corporate revenue - all owner occupied homes</t>
  </si>
  <si>
    <t>Occupancy/Rent Collection percentage</t>
  </si>
  <si>
    <t>9.  Enter the expected costs for building the rental homes                                                              (from the building contractor quote)</t>
  </si>
  <si>
    <t>11.  Enter any preliminary and general costs</t>
  </si>
  <si>
    <t>Grant percentage</t>
  </si>
  <si>
    <t>Description of each rental house (from the Rent Revenue Page)</t>
  </si>
  <si>
    <t>Additional Descriptions if required</t>
  </si>
  <si>
    <t>Square Metre</t>
  </si>
  <si>
    <t>Per House     (exc GST)</t>
  </si>
  <si>
    <t>Enter any costs not included in the building contract</t>
  </si>
  <si>
    <t>Total all houses     (exc GST)</t>
  </si>
  <si>
    <t>A</t>
  </si>
  <si>
    <t>Consultancy and technical support costs (pre-construction)</t>
  </si>
  <si>
    <t>B</t>
  </si>
  <si>
    <t>Establishment, disestablishment &amp; insurances</t>
  </si>
  <si>
    <t>C</t>
  </si>
  <si>
    <t>Council fees - including consent fees (not DCs).</t>
  </si>
  <si>
    <t>Total construction costs inc GST</t>
  </si>
  <si>
    <t>D</t>
  </si>
  <si>
    <t>Māori Land Court Fees</t>
  </si>
  <si>
    <t>Capital grant</t>
  </si>
  <si>
    <t>E</t>
  </si>
  <si>
    <t>Legal Fees</t>
  </si>
  <si>
    <t>F</t>
  </si>
  <si>
    <t>Valuation costs</t>
  </si>
  <si>
    <t>12.  Your contribution - Other contributions</t>
  </si>
  <si>
    <t>What is the estimated value of the whenua on which the papakāinga will sit (estimate only is kei te pai)</t>
  </si>
  <si>
    <t>This is where you detail any other contributions or funding for the papakāinga</t>
  </si>
  <si>
    <t>Inc GST</t>
  </si>
  <si>
    <t>Are you making a cash contribution from your own bank account (this will need to be evidenced)</t>
  </si>
  <si>
    <t>We will consider this as a reduction of your borrowing requirement - full benefit</t>
  </si>
  <si>
    <t>Are you getting funding (including from a Government agency) for a specific infrastructure component listed in Table 13?  If so please describe below</t>
  </si>
  <si>
    <t>This will reduce the Te Puni Kōkiri infrastructure grant as already paid for</t>
  </si>
  <si>
    <t>Totals</t>
  </si>
  <si>
    <t>Number of rental Units</t>
  </si>
  <si>
    <t>Are you getting a grant or gift from an external source?  If so please describe below</t>
  </si>
  <si>
    <t>This is appportioned as 60% to reduce your borrowing; 40% as a reduction in the total costs/TPK Grant</t>
  </si>
  <si>
    <t xml:space="preserve">10. If there are items not included (non inclusions) in the building contractor quote - add them here                                                        </t>
  </si>
  <si>
    <t>Are you receiving any other Government funding towards the papakainga housing project? Outline below:</t>
  </si>
  <si>
    <t>This will reduce the Te Puni Kōkiri grant as all grants from government are considered as a signlge source</t>
  </si>
  <si>
    <t>Total all houses        (exc GST)</t>
  </si>
  <si>
    <t>Electrical wiring and house connections to mains supply</t>
  </si>
  <si>
    <t>Are you planning on sweat equity (self-labour) - if so we will need to see actual project costs that will reduce</t>
  </si>
  <si>
    <t>This must match actual project costs and will reduce the Te Puni Kōkiri grant</t>
  </si>
  <si>
    <t>Solar power systems (if agreed and/or as alternate to mains supply)</t>
  </si>
  <si>
    <t>Describe the sweat equity here:</t>
  </si>
  <si>
    <t>Plumbing &amp; connections to wastewater, water supply and stormwater systems</t>
  </si>
  <si>
    <t>Driveways (adjoining house) and footpaths</t>
  </si>
  <si>
    <t>Landscaping and fencing (house specific)</t>
  </si>
  <si>
    <t>13.  Infrastructure and Site Works</t>
  </si>
  <si>
    <t>Decking</t>
  </si>
  <si>
    <t>Enter infrastructure costs for the development site</t>
  </si>
  <si>
    <t>G</t>
  </si>
  <si>
    <t>Telecommunications wiring and connections to each house</t>
  </si>
  <si>
    <t>Infrastructure is being installed for this many building sites</t>
  </si>
  <si>
    <t>H</t>
  </si>
  <si>
    <t>Ventilation System</t>
  </si>
  <si>
    <t>Council Development Contributions Total</t>
  </si>
  <si>
    <t>I</t>
  </si>
  <si>
    <t>Ancillaries - letter box/curtains/clothesline</t>
  </si>
  <si>
    <t>Wastewater, bespoke septic systems, connections to mains design/supply (not separate septic tanks)</t>
  </si>
  <si>
    <t>J</t>
  </si>
  <si>
    <t>Project management (house construction - not included in building contract only)</t>
  </si>
  <si>
    <t>Water supply - bespoke system inc bore, pump, distribution (not separate house water tanks)</t>
  </si>
  <si>
    <t>K</t>
  </si>
  <si>
    <t>Contingency sum - House building</t>
  </si>
  <si>
    <t>Fire fighting water supply tanks/systems</t>
  </si>
  <si>
    <t>L</t>
  </si>
  <si>
    <t>Other building costs:  specify below</t>
  </si>
  <si>
    <t>Stormwater - design and installation</t>
  </si>
  <si>
    <t>Electricity supply to the site - poles, trenches, transformers OR solar power system alternative</t>
  </si>
  <si>
    <t>Telecoms to the site</t>
  </si>
  <si>
    <t>Earthworks, site clearance, retaining walls</t>
  </si>
  <si>
    <t xml:space="preserve">14. Summary of Project Costs and GST                                                      </t>
  </si>
  <si>
    <t>Roading to the site (not driveways next to each house)</t>
  </si>
  <si>
    <t>Total              (Exc GST)</t>
  </si>
  <si>
    <t>Total           (Inc GST)</t>
  </si>
  <si>
    <t>Whole of site land restoration (not individual houses)</t>
  </si>
  <si>
    <t>House Construction Costs</t>
  </si>
  <si>
    <t>Easements related to infrastructure</t>
  </si>
  <si>
    <t xml:space="preserve">          Build contractor costs</t>
  </si>
  <si>
    <t>Project management - infrastructure only</t>
  </si>
  <si>
    <t xml:space="preserve">          Build Non inclusions</t>
  </si>
  <si>
    <t>M</t>
  </si>
  <si>
    <t>Contingency - infrastructure only</t>
  </si>
  <si>
    <t xml:space="preserve">          Preliminary &amp; General Costs</t>
  </si>
  <si>
    <t>N</t>
  </si>
  <si>
    <t>Other infrastructure costs: specify below</t>
  </si>
  <si>
    <t>Less other grant contribution/sweat equity</t>
  </si>
  <si>
    <t>Sub Total Building Costs</t>
  </si>
  <si>
    <t>Infrastructure Costs</t>
  </si>
  <si>
    <t>Less other directly funded grant contribution</t>
  </si>
  <si>
    <t>Net infrastructure</t>
  </si>
  <si>
    <t>TOTAL COSTS FOR TPK GRANT PERSPECTIVE</t>
  </si>
  <si>
    <t>Summary, calculations and capital grant determination</t>
  </si>
  <si>
    <t>Papakāinga Details</t>
  </si>
  <si>
    <t>Core Assumptions</t>
  </si>
  <si>
    <t>Calculating the level of grant required</t>
  </si>
  <si>
    <t>Objective</t>
  </si>
  <si>
    <t>Management fee (of gross rental  income)</t>
  </si>
  <si>
    <t xml:space="preserve">The objective is to  ensure financial viability from Year 1.  We need to see that the Accumulated Reserve from Year 1 (shown below) is at least $100.  This means that after all costs are meet, your bank balance will be positive from the start. </t>
  </si>
  <si>
    <t>Number of new owner-occupier sites and future sites</t>
  </si>
  <si>
    <t>Admin Fee (of gross body corporate revenue)</t>
  </si>
  <si>
    <t>Total number of  build sites</t>
  </si>
  <si>
    <t>Taxation</t>
  </si>
  <si>
    <t>Revenue</t>
  </si>
  <si>
    <t>Occupancy less vacancies/arrears</t>
  </si>
  <si>
    <t>Annual gross rental revenue (inc existing)</t>
  </si>
  <si>
    <t>Annual Revenue growth</t>
  </si>
  <si>
    <t>Annual gross License to Occupy Revenue</t>
  </si>
  <si>
    <t>Operating cost growth</t>
  </si>
  <si>
    <t>Total annual revenue</t>
  </si>
  <si>
    <t>Financing Cost (interest rate cover assumptions)</t>
  </si>
  <si>
    <t>Current settings</t>
  </si>
  <si>
    <t xml:space="preserve">Loan duration </t>
  </si>
  <si>
    <t>Is it viable?</t>
  </si>
  <si>
    <t>Operating costs  (whole project) - excluding borrowing costs</t>
  </si>
  <si>
    <t>Net cashflow Year 1</t>
  </si>
  <si>
    <t>Management Fees - rental and body corporate (at start)</t>
  </si>
  <si>
    <t>How is the Project to be financed?</t>
  </si>
  <si>
    <t>Accumulated Reserve Year 1</t>
  </si>
  <si>
    <t xml:space="preserve"> External Operating costs (at start)</t>
  </si>
  <si>
    <t xml:space="preserve">All GST inclusive numbers </t>
  </si>
  <si>
    <t>Step by step guidance</t>
  </si>
  <si>
    <t xml:space="preserve">Acknowledging your land contribuion of </t>
  </si>
  <si>
    <t xml:space="preserve">Step 1 </t>
  </si>
  <si>
    <t>Put the curser on the purple cell above.</t>
  </si>
  <si>
    <t>Step 2</t>
  </si>
  <si>
    <t>Go into 'Data' and then 'What-if Analysis'</t>
  </si>
  <si>
    <t xml:space="preserve">Summary of Project Costs and GST                                                      </t>
  </si>
  <si>
    <t xml:space="preserve">Total cash cost of the project to be financed </t>
  </si>
  <si>
    <t>Step 3</t>
  </si>
  <si>
    <t>Go into 'Goal Seek'</t>
  </si>
  <si>
    <t>Total                (Inc GST)</t>
  </si>
  <si>
    <t xml:space="preserve">This will be financed as follows:  </t>
  </si>
  <si>
    <t>Step 4</t>
  </si>
  <si>
    <t>Enter 100 in the 'To Value' box</t>
  </si>
  <si>
    <t>Te Puni Kōkiri capital grant:</t>
  </si>
  <si>
    <t>Step 5</t>
  </si>
  <si>
    <t>Enter 'M25' in the 'By changing cell' box</t>
  </si>
  <si>
    <t>Te Puni Kōkiri Infrastructure Grant:</t>
  </si>
  <si>
    <t xml:space="preserve"> - or now mark the light blue box below/enter a % directly</t>
  </si>
  <si>
    <t>Total Te Puni Kōkiri Grant</t>
  </si>
  <si>
    <t>This is the percentage of the house construction costs paid as a capital grant</t>
  </si>
  <si>
    <t>Your direct cash contribution:</t>
  </si>
  <si>
    <t>Check</t>
  </si>
  <si>
    <t>Allowed cash contribution from external source:</t>
  </si>
  <si>
    <t>Sub Total building costs</t>
  </si>
  <si>
    <t>Bank Loan (such as Kāinga Whenua Loan):</t>
  </si>
  <si>
    <t>Actual bank loan for cashflow:</t>
  </si>
  <si>
    <t xml:space="preserve">         Infrastructure costs as assessed</t>
  </si>
  <si>
    <t>30 Year cashflow projections below</t>
  </si>
  <si>
    <t xml:space="preserve">         Less other directly funded grant contribution</t>
  </si>
  <si>
    <t>Sub Total net infrastructure</t>
  </si>
  <si>
    <t>Forecast Profit and Loss</t>
  </si>
  <si>
    <t>Cash flow projections</t>
  </si>
  <si>
    <t>End Year</t>
  </si>
  <si>
    <t>Operating income</t>
  </si>
  <si>
    <t>External operating costs</t>
  </si>
  <si>
    <t>Management fee (retained for internal costs)</t>
  </si>
  <si>
    <t>Financing cost (Interest)</t>
  </si>
  <si>
    <t>Net profit/(loss) before tax</t>
  </si>
  <si>
    <t>Net profit after tax</t>
  </si>
  <si>
    <t>Capital expenditure reserve (4% of gross income)</t>
  </si>
  <si>
    <t>Loan principal repayments</t>
  </si>
  <si>
    <t>Net cashflow</t>
  </si>
  <si>
    <t>Credit reserve funding</t>
  </si>
  <si>
    <t>Accumulated reserve</t>
  </si>
  <si>
    <t>Interest Rate Schedule</t>
  </si>
  <si>
    <t>IPMT</t>
  </si>
  <si>
    <t>PPMT</t>
  </si>
  <si>
    <t>PMT</t>
  </si>
  <si>
    <t>Summary / Sensitivity analysis</t>
  </si>
  <si>
    <t>Papakāinga details</t>
  </si>
  <si>
    <t>Number of rental units</t>
  </si>
  <si>
    <t>Number of owner-occupier sites and future sites</t>
  </si>
  <si>
    <t>Total number of units</t>
  </si>
  <si>
    <t>Project cost details (inc GST)</t>
  </si>
  <si>
    <t>Per Unit $ details</t>
  </si>
  <si>
    <t>Comparison against benchmarks</t>
  </si>
  <si>
    <t xml:space="preserve">Total cost of rental units </t>
  </si>
  <si>
    <r>
      <t xml:space="preserve"> Based on other approved projects it should be within the </t>
    </r>
    <r>
      <rPr>
        <b/>
        <sz val="13"/>
        <color rgb="FFFF0000"/>
        <rFont val="Verdana"/>
        <family val="2"/>
      </rPr>
      <t>$280,000 - $430,000</t>
    </r>
    <r>
      <rPr>
        <sz val="13"/>
        <rFont val="Verdana"/>
        <family val="2"/>
      </rPr>
      <t xml:space="preserve"> range</t>
    </r>
  </si>
  <si>
    <t>Total cost of infrastructure</t>
  </si>
  <si>
    <t xml:space="preserve"> Based on other approved projects and guidelines it should be within</t>
  </si>
  <si>
    <t>Total Project Cost</t>
  </si>
  <si>
    <r>
      <t xml:space="preserve">the </t>
    </r>
    <r>
      <rPr>
        <b/>
        <sz val="13"/>
        <color rgb="FFFF0000"/>
        <rFont val="Verdana"/>
        <family val="2"/>
      </rPr>
      <t>$90,000 - $160,000</t>
    </r>
    <r>
      <rPr>
        <sz val="13"/>
        <rFont val="Verdana"/>
        <family val="2"/>
      </rPr>
      <t xml:space="preserve"> range</t>
    </r>
  </si>
  <si>
    <t>Grant and funding details (inc GST)</t>
  </si>
  <si>
    <t>Total project cost funded as follows:</t>
  </si>
  <si>
    <t>Te Puni Kōkiri capital grant towards rental homes</t>
  </si>
  <si>
    <r>
      <t xml:space="preserve"> Generally it should be within the </t>
    </r>
    <r>
      <rPr>
        <b/>
        <sz val="14"/>
        <color rgb="FFFF0000"/>
        <rFont val="Verdana"/>
        <family val="2"/>
      </rPr>
      <t>$250,000 - $350,000</t>
    </r>
    <r>
      <rPr>
        <sz val="14"/>
        <rFont val="Verdana"/>
        <family val="2"/>
      </rPr>
      <t xml:space="preserve"> range</t>
    </r>
  </si>
  <si>
    <t>Te Puni Kōkiri grant towards infrastructure costs</t>
  </si>
  <si>
    <r>
      <t xml:space="preserve"> Guidelines suggest a </t>
    </r>
    <r>
      <rPr>
        <b/>
        <sz val="13"/>
        <color rgb="FFFF0000"/>
        <rFont val="Verdana"/>
        <family val="2"/>
      </rPr>
      <t>$90,000 - $160,000</t>
    </r>
    <r>
      <rPr>
        <sz val="13"/>
        <rFont val="Verdana"/>
        <family val="2"/>
      </rPr>
      <t xml:space="preserve"> range per infrastructure site. </t>
    </r>
  </si>
  <si>
    <t>$160k hardcap anything beyond the hardcap will be assessed case by case</t>
  </si>
  <si>
    <t>Total Grant</t>
  </si>
  <si>
    <t>House construction costs</t>
  </si>
  <si>
    <t>Co-contribution - Cash</t>
  </si>
  <si>
    <t>Co-contribution - sweat equity/labour/other</t>
  </si>
  <si>
    <t>Total sq. mtr</t>
  </si>
  <si>
    <t>Avg sq. mtr</t>
  </si>
  <si>
    <t>Co-contribution - bank finance</t>
  </si>
  <si>
    <t>Avg cost per sq. mtr</t>
  </si>
  <si>
    <t>Total co-contribution</t>
  </si>
  <si>
    <r>
      <t xml:space="preserve">This compares to national averages:  $2,500 being very cheap, $3,100-$3,600 being average and $3,900 + being more bespoke designer homes.  We therefore expect the cost per sq. m to be in the </t>
    </r>
    <r>
      <rPr>
        <b/>
        <sz val="12"/>
        <color rgb="FFFF0000"/>
        <rFont val="Verdana"/>
        <family val="2"/>
      </rPr>
      <t xml:space="preserve">$2,500 - $3,400 </t>
    </r>
    <r>
      <rPr>
        <sz val="12"/>
        <rFont val="Verdana"/>
        <family val="2"/>
      </rPr>
      <t>range.</t>
    </r>
  </si>
  <si>
    <t>Value of land contribution</t>
  </si>
  <si>
    <t>Analysis</t>
  </si>
  <si>
    <t>Expected range</t>
  </si>
  <si>
    <t>Proportion of capital grant to rental housing construction costs</t>
  </si>
  <si>
    <r>
      <t xml:space="preserve">Grants are expected to be in the </t>
    </r>
    <r>
      <rPr>
        <b/>
        <sz val="13"/>
        <color rgb="FFFF0000"/>
        <rFont val="Verdana"/>
        <family val="2"/>
      </rPr>
      <t>55% - 75%</t>
    </r>
    <r>
      <rPr>
        <sz val="13"/>
        <rFont val="Verdana"/>
        <family val="2"/>
      </rPr>
      <t xml:space="preserve"> range.  Higher would require specific commentary</t>
    </r>
  </si>
  <si>
    <t>Proportion of infrastructure costs covered by grant</t>
  </si>
  <si>
    <r>
      <t xml:space="preserve">Provided that the infrastructure costs are reasonable and within the broad benchmark amounts </t>
    </r>
    <r>
      <rPr>
        <b/>
        <sz val="13"/>
        <color rgb="FFFF0000"/>
        <rFont val="Verdana"/>
        <family val="2"/>
      </rPr>
      <t>100%</t>
    </r>
  </si>
  <si>
    <t>Proportion of the total papakāinga costs covered by grant</t>
  </si>
  <si>
    <r>
      <t xml:space="preserve">Ideally this should be in the </t>
    </r>
    <r>
      <rPr>
        <b/>
        <sz val="13"/>
        <color rgb="FFFF0000"/>
        <rFont val="Verdana"/>
        <family val="2"/>
      </rPr>
      <t>55-75%</t>
    </r>
    <r>
      <rPr>
        <sz val="13"/>
        <rFont val="Verdana"/>
        <family val="2"/>
      </rPr>
      <t xml:space="preserve"> range</t>
    </r>
  </si>
  <si>
    <t>Without land contribution, what's the debt to equity ratio</t>
  </si>
  <si>
    <r>
      <t xml:space="preserve">Should be at least </t>
    </r>
    <r>
      <rPr>
        <b/>
        <sz val="13"/>
        <color rgb="FFFF0000"/>
        <rFont val="Verdana"/>
        <family val="2"/>
      </rPr>
      <t>11% - 15%</t>
    </r>
  </si>
  <si>
    <t>Including land contribution, what's the debt to equity ratio</t>
  </si>
  <si>
    <r>
      <t xml:space="preserve">Should be at least </t>
    </r>
    <r>
      <rPr>
        <b/>
        <sz val="13"/>
        <color rgb="FFFF0000"/>
        <rFont val="Verdana"/>
        <family val="2"/>
      </rPr>
      <t>8% - 12%</t>
    </r>
  </si>
  <si>
    <t>To what extent is the project cashflow positive (exc accumulated reserve) in Year 1:</t>
  </si>
  <si>
    <t>The net cashflow in Year 1 should be positive or close to it.  While the amount excluding the accumulated reserve may be a deficit in Year 1, with the accumulated reserve we expect to see at least $100 in Year 1 as a viability test.  Net cashflow (exc accumulated reserve) in excess of $500 suggests insufficient debt and too high a grant.</t>
  </si>
  <si>
    <t>To what extent is the project cashflow positive (inc accumulated reserve) in Year 1:</t>
  </si>
  <si>
    <t>Drawdown schedule</t>
  </si>
  <si>
    <t>Te Puni Kōkiri grant (all GST Inc)</t>
  </si>
  <si>
    <t>Based on your development schedule, this is where you should propose a drawdown schedule for the Te Puni Kōkiri grant</t>
  </si>
  <si>
    <t>Capital Grant</t>
  </si>
  <si>
    <t>Infrastructure Grant</t>
  </si>
  <si>
    <t>TOTAL MHN GRANT</t>
  </si>
  <si>
    <t>Including Contingency Infrastructure</t>
  </si>
  <si>
    <t>Including Contingency rental homes</t>
  </si>
  <si>
    <t>Suggested drawdowns (inc GST)</t>
  </si>
  <si>
    <t>You suggest drawdowns and financial years based on the development plan</t>
  </si>
  <si>
    <t xml:space="preserve"> #</t>
  </si>
  <si>
    <t>Suggested deliverable wording</t>
  </si>
  <si>
    <t>Suggested % of grant</t>
  </si>
  <si>
    <t>Your proposed % of grant</t>
  </si>
  <si>
    <t>Target date for deliverable</t>
  </si>
  <si>
    <t>Within 2023/24?</t>
  </si>
  <si>
    <t>Instalment amount 2023/24</t>
  </si>
  <si>
    <t>Instalment amount 2024/25</t>
  </si>
  <si>
    <t>TOTAL Grant</t>
  </si>
  <si>
    <t>Workings only</t>
  </si>
  <si>
    <t>OE</t>
  </si>
  <si>
    <t>Upon execution of the Funding Agreement for initial procurement, contracts and as working capital.</t>
  </si>
  <si>
    <t>DATE</t>
  </si>
  <si>
    <t xml:space="preserve">All Building Consents submitted </t>
  </si>
  <si>
    <t>Building Consents approved and construction commenced</t>
  </si>
  <si>
    <t>Infrastructure works commenced on-site</t>
  </si>
  <si>
    <t xml:space="preserve">Confirmation of Kāinga Whenua  loan approval (or equivalent) </t>
  </si>
  <si>
    <r>
      <t xml:space="preserve">Subject to Deliverable 1:  Infrastructure:  infrastructure costs as agreed to be paid in instalments as and when invoiced/work completed - </t>
    </r>
    <r>
      <rPr>
        <b/>
        <sz val="12"/>
        <rFont val="Arial"/>
        <family val="2"/>
      </rPr>
      <t>2023/24</t>
    </r>
  </si>
  <si>
    <t>Work out what will be required in 2023/24 and what will be required in 2024/25</t>
  </si>
  <si>
    <t>Work out what will be required in 2024/25 and what will be required in 2025/26</t>
  </si>
  <si>
    <t>Rental Houses completed 'turnkey' with practical completion and council final inspection completed</t>
  </si>
  <si>
    <t>Rental houses – Completed with council CCCs obtained</t>
  </si>
  <si>
    <t>Final report summarising the completion of the project and financial outcomes.</t>
  </si>
  <si>
    <t>Contingency - Infrastructure - only to be used with the prior approval of Te Puni Kōkiri</t>
  </si>
  <si>
    <t>Contingency - Rental Housing - only to be used with the prior approval of Te Puni Kōkiri</t>
  </si>
  <si>
    <t>TOTALS</t>
  </si>
  <si>
    <t>TOTAL MUST MATCH TPK GRANT AMOUNT -------------------------</t>
  </si>
  <si>
    <t>CHECK</t>
  </si>
  <si>
    <t>This is a suggested approach only.  We will discuss this with you.  You may wish to note when you will to draw down on  your bank loan too.</t>
  </si>
  <si>
    <t>Subject to Deliverable 4:  Progress payment towards construction costs and as working capital. Rental Houses 10% complete (Digout/Piles for foundation complete)</t>
  </si>
  <si>
    <t>Subject to Deliverable 4:  Progress payment towards construction costs and as working capital. Rental Houses 30% complete (Frames and trusses up fully wrapped)</t>
  </si>
  <si>
    <t>Subject to Deliverable 4:  Progress payment towards construction costs and as working capital. Rental Houses 60% complete (Roof on fully enclosed including windows installed)</t>
  </si>
  <si>
    <t>Subject to Deliverable 4:  Progress payment towards construction costs and as working capital. Rental Houses 90% complete (Kitchen and Flooring installed)</t>
  </si>
  <si>
    <t>Communal Facility</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</si>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</sst>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2" formatCode="_-&quot;$&quot;* #,##0_-;\-&quot;$&quot;* #,##0_-;_-&quot;$&quot;* &quot;-&quot;_-;_-@_-"/>
    <numFmt numFmtId="44" formatCode="_-&quot;$&quot;* #,##0.00_-;\-&quot;$&quot;* #,##0.00_-;_-&quot;$&quot;* &quot;-&quot;??_-;_-@_-"/>
    <numFmt numFmtId="164" formatCode="_(&quot;$&quot;* #,##0_);_(&quot;$&quot;* \(#,##0\);_(&quot;$&quot;* &quot;-&quot;_);_(@_)"/>
    <numFmt numFmtId="165" formatCode="_(* #,##0_);_(* \(#,##0\);_(* &quot;-&quot;_);_(@_)"/>
    <numFmt numFmtId="166" formatCode="_(* #,##0_);_(* \(#,##0\);_(* &quot;-&quot;_);@_)"/>
    <numFmt numFmtId="167" formatCode="0.0%"/>
    <numFmt numFmtId="168" formatCode="_-&quot;$&quot;* #,##0_-;\-&quot;$&quot;* #,##0_-;_-&quot;$&quot;* &quot;-&quot;??_-;_-@_-"/>
    <numFmt numFmtId="169" formatCode="_-&quot;$&quot;* #,##0_-;\-&quot;$&quot;* #,##0_-;_-&quot;$&quot;* &quot;-&quot;?_-;_-@_-"/>
  </numFmts>
  <fonts count="68" x14ac:knownFonts="1">
    <font>
      <sz val="10"/>
      <name val="Verdana"/>
    </font>
    <font>
      <sz val="11"/>
      <color theme="1"/>
      <name val="Calibri"/>
      <family val="2"/>
      <scheme val="minor"/>
    </font>
    <font>
      <sz val="11"/>
      <color theme="1"/>
      <name val="Calibri"/>
      <family val="2"/>
      <scheme val="minor"/>
    </font>
    <font>
      <sz val="10"/>
      <name val="Verdana"/>
      <family val="2"/>
    </font>
    <font>
      <b/>
      <sz val="11"/>
      <color indexed="16"/>
      <name val="Arial"/>
      <family val="2"/>
    </font>
    <font>
      <sz val="8"/>
      <name val="Verdana"/>
      <family val="2"/>
    </font>
    <font>
      <b/>
      <sz val="9"/>
      <color indexed="16"/>
      <name val="Arial"/>
      <family val="2"/>
    </font>
    <font>
      <b/>
      <sz val="9"/>
      <color indexed="8"/>
      <name val="Arial"/>
      <family val="2"/>
    </font>
    <font>
      <u/>
      <sz val="10"/>
      <color theme="10"/>
      <name val="Verdana"/>
      <family val="2"/>
    </font>
    <font>
      <u/>
      <sz val="10"/>
      <color theme="11"/>
      <name val="Verdana"/>
      <family val="2"/>
    </font>
    <font>
      <b/>
      <sz val="14"/>
      <color rgb="FFCC3300"/>
      <name val="Verdana"/>
      <family val="2"/>
    </font>
    <font>
      <sz val="14"/>
      <color indexed="8"/>
      <name val="Verdana"/>
      <family val="2"/>
    </font>
    <font>
      <sz val="14"/>
      <name val="Verdana"/>
      <family val="2"/>
    </font>
    <font>
      <b/>
      <sz val="14"/>
      <name val="Verdana"/>
      <family val="2"/>
    </font>
    <font>
      <sz val="14"/>
      <color rgb="FFCC3300"/>
      <name val="Verdana"/>
      <family val="2"/>
    </font>
    <font>
      <b/>
      <sz val="14"/>
      <color indexed="8"/>
      <name val="Verdana"/>
      <family val="2"/>
    </font>
    <font>
      <b/>
      <sz val="10"/>
      <name val="Verdana"/>
      <family val="2"/>
    </font>
    <font>
      <sz val="10"/>
      <name val="Arial"/>
      <family val="2"/>
    </font>
    <font>
      <b/>
      <sz val="16"/>
      <name val="Verdana"/>
      <family val="2"/>
    </font>
    <font>
      <b/>
      <i/>
      <sz val="14"/>
      <name val="Verdana"/>
      <family val="2"/>
    </font>
    <font>
      <b/>
      <sz val="11"/>
      <color indexed="9"/>
      <name val="Verdana"/>
      <family val="2"/>
    </font>
    <font>
      <sz val="11"/>
      <name val="Verdana"/>
      <family val="2"/>
    </font>
    <font>
      <sz val="12"/>
      <name val="Verdana"/>
      <family val="2"/>
    </font>
    <font>
      <i/>
      <sz val="14"/>
      <name val="Verdana"/>
      <family val="2"/>
    </font>
    <font>
      <b/>
      <sz val="12"/>
      <name val="Verdana"/>
      <family val="2"/>
    </font>
    <font>
      <b/>
      <sz val="12"/>
      <color theme="7" tint="-0.249977111117893"/>
      <name val="Verdana"/>
      <family val="2"/>
    </font>
    <font>
      <b/>
      <sz val="14"/>
      <color rgb="FFFF0000"/>
      <name val="Verdana"/>
      <family val="2"/>
    </font>
    <font>
      <sz val="11"/>
      <color rgb="FFFF0000"/>
      <name val="Calibri"/>
      <family val="2"/>
      <scheme val="minor"/>
    </font>
    <font>
      <b/>
      <sz val="12"/>
      <color rgb="FFFF0000"/>
      <name val="Verdana"/>
      <family val="2"/>
    </font>
    <font>
      <sz val="12"/>
      <color rgb="FFFF0000"/>
      <name val="Verdana"/>
      <family val="2"/>
    </font>
    <font>
      <sz val="14"/>
      <color rgb="FFFF0000"/>
      <name val="Verdana"/>
      <family val="2"/>
    </font>
    <font>
      <b/>
      <sz val="18"/>
      <name val="Verdana"/>
      <family val="2"/>
    </font>
    <font>
      <sz val="10"/>
      <color rgb="FFFF0000"/>
      <name val="Verdana"/>
      <family val="2"/>
    </font>
    <font>
      <sz val="18"/>
      <name val="Verdana"/>
      <family val="2"/>
    </font>
    <font>
      <sz val="13"/>
      <name val="Verdana"/>
      <family val="2"/>
    </font>
    <font>
      <b/>
      <sz val="13"/>
      <color rgb="FFFF0000"/>
      <name val="Verdana"/>
      <family val="2"/>
    </font>
    <font>
      <b/>
      <sz val="12"/>
      <color indexed="9"/>
      <name val="Verdana"/>
      <family val="2"/>
    </font>
    <font>
      <sz val="12"/>
      <color theme="4" tint="-0.499984740745262"/>
      <name val="Verdana"/>
      <family val="2"/>
    </font>
    <font>
      <sz val="12"/>
      <color theme="0"/>
      <name val="Verdana"/>
      <family val="2"/>
    </font>
    <font>
      <b/>
      <sz val="16"/>
      <color theme="0"/>
      <name val="Verdana"/>
      <family val="2"/>
    </font>
    <font>
      <sz val="16"/>
      <color theme="1"/>
      <name val="Calibri"/>
      <family val="2"/>
      <scheme val="minor"/>
    </font>
    <font>
      <b/>
      <sz val="12"/>
      <color theme="1"/>
      <name val="Verdana"/>
      <family val="2"/>
    </font>
    <font>
      <b/>
      <sz val="12"/>
      <color theme="4" tint="-0.499984740745262"/>
      <name val="Verdana"/>
      <family val="2"/>
    </font>
    <font>
      <b/>
      <sz val="16"/>
      <color theme="1"/>
      <name val="Verdana"/>
      <family val="2"/>
    </font>
    <font>
      <sz val="16"/>
      <name val="Verdana"/>
      <family val="2"/>
    </font>
    <font>
      <b/>
      <sz val="12"/>
      <color theme="0"/>
      <name val="Verdana"/>
      <family val="2"/>
    </font>
    <font>
      <sz val="12"/>
      <color theme="1"/>
      <name val="Calibri"/>
      <family val="2"/>
      <scheme val="minor"/>
    </font>
    <font>
      <sz val="12"/>
      <name val="Arial"/>
      <family val="2"/>
    </font>
    <font>
      <b/>
      <sz val="12"/>
      <name val="Arial"/>
      <family val="2"/>
    </font>
    <font>
      <sz val="11"/>
      <color indexed="9"/>
      <name val="Verdana"/>
      <family val="2"/>
    </font>
    <font>
      <u/>
      <sz val="11"/>
      <color rgb="FFFFFFFF"/>
      <name val="Verdana"/>
      <family val="2"/>
    </font>
    <font>
      <b/>
      <sz val="22"/>
      <color theme="0"/>
      <name val="Verdana"/>
      <family val="2"/>
    </font>
    <font>
      <sz val="22"/>
      <name val="Verdana"/>
      <family val="2"/>
    </font>
    <font>
      <b/>
      <sz val="12"/>
      <color indexed="8"/>
      <name val="Verdana"/>
      <family val="2"/>
    </font>
    <font>
      <sz val="18"/>
      <color theme="0"/>
      <name val="Verdana"/>
      <family val="2"/>
    </font>
    <font>
      <b/>
      <sz val="16"/>
      <color indexed="9"/>
      <name val="Verdana"/>
      <family val="2"/>
    </font>
    <font>
      <b/>
      <sz val="22"/>
      <color theme="4" tint="-0.499984740745262"/>
      <name val="Verdana"/>
      <family val="2"/>
    </font>
    <font>
      <sz val="16"/>
      <color theme="0"/>
      <name val="Verdana"/>
      <family val="2"/>
    </font>
    <font>
      <b/>
      <sz val="22"/>
      <color indexed="9"/>
      <name val="Verdana"/>
      <family val="2"/>
    </font>
    <font>
      <b/>
      <sz val="26"/>
      <color indexed="9"/>
      <name val="Verdana"/>
      <family val="2"/>
    </font>
    <font>
      <b/>
      <sz val="24"/>
      <color theme="0"/>
      <name val="Verdana"/>
      <family val="2"/>
    </font>
    <font>
      <sz val="8"/>
      <color theme="0"/>
      <name val="Verdana"/>
      <family val="2"/>
    </font>
    <font>
      <b/>
      <sz val="11"/>
      <color rgb="FFFFFFFF"/>
      <name val="Verdana"/>
      <family val="2"/>
    </font>
    <font>
      <b/>
      <sz val="14"/>
      <color indexed="9"/>
      <name val="Verdana"/>
      <family val="2"/>
    </font>
    <font>
      <sz val="10"/>
      <name val="Verdana"/>
      <family val="2"/>
    </font>
    <font>
      <b/>
      <sz val="11"/>
      <name val="Verdana"/>
      <family val="2"/>
    </font>
    <font>
      <b/>
      <sz val="9"/>
      <color indexed="81"/>
      <name val="Tahoma"/>
      <family val="2"/>
    </font>
    <font>
      <sz val="9"/>
      <color indexed="81"/>
      <name val="Tahoma"/>
      <family val="2"/>
    </font>
  </fonts>
  <fills count="1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39994506668294322"/>
        <bgColor indexed="64"/>
      </patternFill>
    </fill>
    <fill>
      <patternFill patternType="solid">
        <fgColor theme="0" tint="-0.24994659260841701"/>
        <bgColor indexed="64"/>
      </patternFill>
    </fill>
    <fill>
      <patternFill patternType="solid">
        <fgColor theme="2"/>
        <bgColor indexed="64"/>
      </patternFill>
    </fill>
    <fill>
      <patternFill patternType="solid">
        <fgColor rgb="FF2D8C7C"/>
        <bgColor indexed="64"/>
      </patternFill>
    </fill>
    <fill>
      <patternFill patternType="solid">
        <fgColor rgb="FF79A342"/>
        <bgColor indexed="64"/>
      </patternFill>
    </fill>
    <fill>
      <patternFill patternType="solid">
        <fgColor rgb="FF007C9D"/>
        <bgColor indexed="64"/>
      </patternFill>
    </fill>
    <fill>
      <patternFill patternType="solid">
        <fgColor rgb="FFFFFF00"/>
        <bgColor indexed="64"/>
      </patternFill>
    </fill>
    <fill>
      <patternFill patternType="solid">
        <fgColor theme="5"/>
        <bgColor indexed="64"/>
      </patternFill>
    </fill>
    <fill>
      <patternFill patternType="solid">
        <fgColor rgb="FF00B0F0"/>
        <bgColor indexed="64"/>
      </patternFill>
    </fill>
  </fills>
  <borders count="51">
    <border>
      <left/>
      <right/>
      <top/>
      <bottom/>
      <diagonal/>
    </border>
    <border>
      <left style="thin">
        <color theme="0"/>
      </left>
      <right style="thin">
        <color theme="0"/>
      </right>
      <top style="thin">
        <color theme="0"/>
      </top>
      <bottom style="thin">
        <color theme="0"/>
      </bottom>
      <diagonal/>
    </border>
    <border>
      <left/>
      <right/>
      <top/>
      <bottom style="thin">
        <color rgb="FFCC3300"/>
      </bottom>
      <diagonal/>
    </border>
    <border>
      <left/>
      <right/>
      <top style="thin">
        <color rgb="FFCC3300"/>
      </top>
      <bottom style="medium">
        <color rgb="FFCC330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theme="0"/>
      </left>
      <right style="thin">
        <color theme="0"/>
      </right>
      <top style="thin">
        <color theme="0"/>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rgb="FF000000"/>
      </left>
      <right style="thin">
        <color auto="1"/>
      </right>
      <top style="thin">
        <color auto="1"/>
      </top>
      <bottom/>
      <diagonal/>
    </border>
    <border>
      <left/>
      <right style="thin">
        <color indexed="64"/>
      </right>
      <top style="thin">
        <color indexed="64"/>
      </top>
      <bottom/>
      <diagonal/>
    </border>
    <border>
      <left style="thin">
        <color indexed="64"/>
      </left>
      <right style="thin">
        <color theme="0"/>
      </right>
      <top style="thin">
        <color indexed="64"/>
      </top>
      <bottom style="thin">
        <color indexed="64"/>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auto="1"/>
      </right>
      <top style="thin">
        <color auto="1"/>
      </top>
      <bottom/>
      <diagonal/>
    </border>
    <border>
      <left style="medium">
        <color indexed="64"/>
      </left>
      <right style="thin">
        <color auto="1"/>
      </right>
      <top style="thin">
        <color auto="1"/>
      </top>
      <bottom style="thin">
        <color auto="1"/>
      </bottom>
      <diagonal/>
    </border>
    <border>
      <left style="thin">
        <color rgb="FF000000"/>
      </left>
      <right/>
      <top style="thin">
        <color auto="1"/>
      </top>
      <bottom style="thin">
        <color auto="1"/>
      </bottom>
      <diagonal/>
    </border>
    <border>
      <left style="thin">
        <color rgb="FF000000"/>
      </left>
      <right/>
      <top/>
      <bottom style="thin">
        <color auto="1"/>
      </bottom>
      <diagonal/>
    </border>
    <border>
      <left/>
      <right style="thin">
        <color indexed="64"/>
      </right>
      <top/>
      <bottom style="thin">
        <color indexed="64"/>
      </bottom>
      <diagonal/>
    </border>
    <border>
      <left style="thin">
        <color rgb="FF000000"/>
      </left>
      <right/>
      <top/>
      <bottom/>
      <diagonal/>
    </border>
    <border>
      <left/>
      <right style="thin">
        <color rgb="FF000000"/>
      </right>
      <top style="thin">
        <color auto="1"/>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thin">
        <color auto="1"/>
      </bottom>
      <diagonal/>
    </border>
    <border>
      <left style="medium">
        <color indexed="64"/>
      </left>
      <right/>
      <top style="thin">
        <color auto="1"/>
      </top>
      <bottom style="thin">
        <color auto="1"/>
      </bottom>
      <diagonal/>
    </border>
    <border>
      <left/>
      <right/>
      <top style="medium">
        <color indexed="64"/>
      </top>
      <bottom style="medium">
        <color indexed="64"/>
      </bottom>
      <diagonal/>
    </border>
    <border>
      <left/>
      <right style="thin">
        <color auto="1"/>
      </right>
      <top/>
      <bottom/>
      <diagonal/>
    </border>
    <border>
      <left/>
      <right/>
      <top style="thin">
        <color auto="1"/>
      </top>
      <bottom/>
      <diagonal/>
    </border>
    <border>
      <left style="thin">
        <color auto="1"/>
      </left>
      <right/>
      <top/>
      <bottom/>
      <diagonal/>
    </border>
  </borders>
  <cellStyleXfs count="198">
    <xf numFmtId="0" fontId="0" fillId="0" borderId="0"/>
    <xf numFmtId="9" fontId="4" fillId="0" borderId="0" applyFont="0" applyFill="0" applyBorder="0" applyAlignment="0" applyProtection="0"/>
    <xf numFmtId="0" fontId="4" fillId="0" borderId="0" applyAlignment="0" applyProtection="0"/>
    <xf numFmtId="0" fontId="6" fillId="0" borderId="0" applyFill="0" applyProtection="0">
      <alignment horizontal="right" wrapText="1"/>
    </xf>
    <xf numFmtId="49" fontId="6" fillId="0" borderId="0" applyFill="0" applyProtection="0">
      <alignment horizontal="right" wrapText="1"/>
    </xf>
    <xf numFmtId="166" fontId="7" fillId="0" borderId="0" applyNumberFormat="0" applyFill="0" applyAlignment="0" applyProtection="0"/>
    <xf numFmtId="0" fontId="7" fillId="0" borderId="0" applyNumberFormat="0" applyFill="0" applyAlignment="0" applyProtection="0"/>
    <xf numFmtId="44" fontId="3"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7"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2" fillId="0" borderId="0"/>
    <xf numFmtId="44" fontId="2" fillId="0" borderId="0" applyFont="0" applyFill="0" applyBorder="0" applyAlignment="0" applyProtection="0"/>
    <xf numFmtId="0" fontId="1" fillId="0" borderId="0"/>
    <xf numFmtId="44" fontId="1" fillId="0" borderId="0" applyFont="0" applyFill="0" applyBorder="0" applyAlignment="0" applyProtection="0"/>
    <xf numFmtId="42" fontId="64" fillId="0" borderId="0" applyFont="0" applyFill="0" applyBorder="0" applyAlignment="0" applyProtection="0"/>
  </cellStyleXfs>
  <cellXfs count="353">
    <xf numFmtId="0" fontId="0" fillId="0" borderId="0" xfId="0"/>
    <xf numFmtId="0" fontId="0" fillId="0" borderId="1" xfId="0" applyBorder="1"/>
    <xf numFmtId="0" fontId="0" fillId="0" borderId="5" xfId="0" applyBorder="1"/>
    <xf numFmtId="0" fontId="0" fillId="0" borderId="7" xfId="0" applyBorder="1"/>
    <xf numFmtId="0" fontId="22" fillId="0" borderId="0" xfId="0" applyFont="1"/>
    <xf numFmtId="0" fontId="12" fillId="0" borderId="0" xfId="0" applyFont="1" applyProtection="1">
      <protection locked="0"/>
    </xf>
    <xf numFmtId="0" fontId="11" fillId="0" borderId="0" xfId="0" applyFont="1" applyProtection="1">
      <protection locked="0"/>
    </xf>
    <xf numFmtId="0" fontId="14" fillId="0" borderId="0" xfId="0" applyFont="1" applyProtection="1">
      <protection locked="0"/>
    </xf>
    <xf numFmtId="0" fontId="0" fillId="0" borderId="0" xfId="0" applyProtection="1">
      <protection locked="0"/>
    </xf>
    <xf numFmtId="0" fontId="12" fillId="5" borderId="0" xfId="0" applyFont="1" applyFill="1"/>
    <xf numFmtId="0" fontId="19" fillId="5" borderId="0" xfId="2" applyFont="1" applyFill="1" applyProtection="1"/>
    <xf numFmtId="168" fontId="12" fillId="5" borderId="0" xfId="7" applyNumberFormat="1" applyFont="1" applyFill="1" applyBorder="1" applyProtection="1"/>
    <xf numFmtId="0" fontId="19" fillId="5" borderId="16" xfId="2" applyFont="1" applyFill="1" applyBorder="1" applyAlignment="1" applyProtection="1">
      <alignment horizontal="right"/>
    </xf>
    <xf numFmtId="0" fontId="12" fillId="5" borderId="16" xfId="0" applyFont="1" applyFill="1" applyBorder="1"/>
    <xf numFmtId="168" fontId="13" fillId="5" borderId="16" xfId="7" applyNumberFormat="1" applyFont="1" applyFill="1" applyBorder="1" applyProtection="1"/>
    <xf numFmtId="168" fontId="13" fillId="5" borderId="0" xfId="7" applyNumberFormat="1" applyFont="1" applyFill="1" applyBorder="1" applyProtection="1"/>
    <xf numFmtId="0" fontId="13" fillId="5" borderId="0" xfId="0" applyFont="1" applyFill="1"/>
    <xf numFmtId="0" fontId="12" fillId="2" borderId="0" xfId="0" applyFont="1" applyFill="1"/>
    <xf numFmtId="0" fontId="12" fillId="0" borderId="0" xfId="0" applyFont="1"/>
    <xf numFmtId="168" fontId="12" fillId="5" borderId="0" xfId="7" applyNumberFormat="1" applyFont="1" applyFill="1" applyBorder="1" applyAlignment="1" applyProtection="1">
      <alignment horizontal="center"/>
    </xf>
    <xf numFmtId="0" fontId="12" fillId="6" borderId="0" xfId="0" applyFont="1" applyFill="1"/>
    <xf numFmtId="0" fontId="15" fillId="6" borderId="0" xfId="0" applyFont="1" applyFill="1"/>
    <xf numFmtId="0" fontId="0" fillId="6" borderId="0" xfId="0" applyFill="1"/>
    <xf numFmtId="164" fontId="0" fillId="6" borderId="0" xfId="0" applyNumberFormat="1" applyFill="1"/>
    <xf numFmtId="0" fontId="12" fillId="0" borderId="7" xfId="0" applyFont="1" applyBorder="1"/>
    <xf numFmtId="0" fontId="12" fillId="0" borderId="5" xfId="0" applyFont="1" applyBorder="1"/>
    <xf numFmtId="0" fontId="12" fillId="0" borderId="1" xfId="0" applyFont="1" applyBorder="1"/>
    <xf numFmtId="0" fontId="10" fillId="0" borderId="6" xfId="2" applyFont="1" applyBorder="1" applyProtection="1"/>
    <xf numFmtId="0" fontId="12" fillId="0" borderId="10" xfId="0" applyFont="1" applyBorder="1"/>
    <xf numFmtId="0" fontId="12" fillId="0" borderId="4" xfId="0" applyFont="1" applyBorder="1"/>
    <xf numFmtId="0" fontId="23" fillId="0" borderId="0" xfId="0" applyFont="1" applyAlignment="1">
      <alignment vertical="top" wrapText="1"/>
    </xf>
    <xf numFmtId="0" fontId="12" fillId="0" borderId="1" xfId="0" applyFont="1" applyBorder="1" applyAlignment="1">
      <alignment horizontal="center"/>
    </xf>
    <xf numFmtId="0" fontId="13" fillId="5" borderId="0" xfId="0" applyFont="1" applyFill="1" applyAlignment="1">
      <alignment horizontal="center"/>
    </xf>
    <xf numFmtId="0" fontId="12" fillId="5" borderId="19" xfId="0" applyFont="1" applyFill="1" applyBorder="1" applyAlignment="1">
      <alignment horizontal="center"/>
    </xf>
    <xf numFmtId="0" fontId="12" fillId="5" borderId="20" xfId="0" applyFont="1" applyFill="1" applyBorder="1" applyAlignment="1">
      <alignment horizontal="center"/>
    </xf>
    <xf numFmtId="9" fontId="13" fillId="5" borderId="0" xfId="1" applyFont="1" applyFill="1" applyAlignment="1" applyProtection="1">
      <alignment horizontal="center"/>
    </xf>
    <xf numFmtId="10" fontId="13" fillId="5" borderId="0" xfId="1" applyNumberFormat="1" applyFont="1" applyFill="1" applyBorder="1" applyProtection="1"/>
    <xf numFmtId="10" fontId="13" fillId="5" borderId="0" xfId="1" applyNumberFormat="1" applyFont="1" applyFill="1" applyBorder="1" applyAlignment="1" applyProtection="1">
      <alignment horizontal="center"/>
    </xf>
    <xf numFmtId="167" fontId="13" fillId="5" borderId="0" xfId="1" applyNumberFormat="1" applyFont="1" applyFill="1" applyBorder="1" applyAlignment="1" applyProtection="1">
      <alignment horizontal="center"/>
    </xf>
    <xf numFmtId="168" fontId="13" fillId="5" borderId="9" xfId="7" applyNumberFormat="1" applyFont="1" applyFill="1" applyBorder="1" applyProtection="1"/>
    <xf numFmtId="0" fontId="13" fillId="2" borderId="0" xfId="0" applyFont="1" applyFill="1" applyAlignment="1">
      <alignment horizontal="right"/>
    </xf>
    <xf numFmtId="6" fontId="12" fillId="5" borderId="0" xfId="7" applyNumberFormat="1" applyFont="1" applyFill="1" applyBorder="1" applyAlignment="1" applyProtection="1">
      <alignment horizontal="center"/>
    </xf>
    <xf numFmtId="0" fontId="13" fillId="2" borderId="0" xfId="0" applyFont="1" applyFill="1" applyAlignment="1">
      <alignment horizontal="center"/>
    </xf>
    <xf numFmtId="0" fontId="13" fillId="5" borderId="22" xfId="0" applyFont="1" applyFill="1" applyBorder="1" applyAlignment="1">
      <alignment horizontal="center"/>
    </xf>
    <xf numFmtId="0" fontId="22" fillId="5" borderId="0" xfId="0" applyFont="1" applyFill="1"/>
    <xf numFmtId="0" fontId="34" fillId="5" borderId="0" xfId="0" applyFont="1" applyFill="1"/>
    <xf numFmtId="0" fontId="34" fillId="5" borderId="0" xfId="0" applyFont="1" applyFill="1" applyAlignment="1">
      <alignment wrapText="1"/>
    </xf>
    <xf numFmtId="0" fontId="0" fillId="11" borderId="0" xfId="0" applyFill="1"/>
    <xf numFmtId="0" fontId="22" fillId="10" borderId="26" xfId="193" applyFont="1" applyFill="1" applyBorder="1" applyAlignment="1">
      <alignment horizontal="left"/>
    </xf>
    <xf numFmtId="9" fontId="22" fillId="4" borderId="27" xfId="193" applyNumberFormat="1" applyFont="1" applyFill="1" applyBorder="1" applyAlignment="1">
      <alignment horizontal="center"/>
    </xf>
    <xf numFmtId="0" fontId="41" fillId="11" borderId="0" xfId="0" applyFont="1" applyFill="1" applyAlignment="1">
      <alignment horizontal="right"/>
    </xf>
    <xf numFmtId="168" fontId="42" fillId="10" borderId="28" xfId="194" applyNumberFormat="1" applyFont="1" applyFill="1" applyBorder="1" applyAlignment="1">
      <alignment horizontal="center" vertical="center"/>
    </xf>
    <xf numFmtId="0" fontId="30" fillId="0" borderId="1" xfId="0" applyFont="1" applyBorder="1"/>
    <xf numFmtId="0" fontId="28" fillId="0" borderId="24" xfId="3" applyFont="1" applyFill="1" applyBorder="1" applyAlignment="1">
      <alignment horizontal="center" vertical="center" wrapText="1"/>
    </xf>
    <xf numFmtId="0" fontId="28" fillId="0" borderId="25" xfId="193" applyFont="1" applyBorder="1" applyAlignment="1">
      <alignment horizontal="center" vertical="center" wrapText="1"/>
    </xf>
    <xf numFmtId="0" fontId="29" fillId="0" borderId="8" xfId="193" applyFont="1" applyBorder="1" applyAlignment="1">
      <alignment horizontal="left"/>
    </xf>
    <xf numFmtId="0" fontId="29" fillId="0" borderId="8" xfId="193" applyFont="1" applyBorder="1" applyAlignment="1">
      <alignment horizontal="center"/>
    </xf>
    <xf numFmtId="168" fontId="29" fillId="0" borderId="8" xfId="194" applyNumberFormat="1" applyFont="1" applyFill="1" applyBorder="1" applyAlignment="1"/>
    <xf numFmtId="168" fontId="29" fillId="0" borderId="8" xfId="194" applyNumberFormat="1" applyFont="1" applyFill="1" applyBorder="1" applyAlignment="1">
      <alignment horizontal="center" vertical="center"/>
    </xf>
    <xf numFmtId="9" fontId="29" fillId="0" borderId="27" xfId="193" applyNumberFormat="1" applyFont="1" applyBorder="1" applyAlignment="1">
      <alignment horizontal="center"/>
    </xf>
    <xf numFmtId="0" fontId="22" fillId="0" borderId="1" xfId="0" applyFont="1" applyBorder="1"/>
    <xf numFmtId="0" fontId="21" fillId="11" borderId="0" xfId="0" applyFont="1" applyFill="1"/>
    <xf numFmtId="0" fontId="22" fillId="11" borderId="0" xfId="0" applyFont="1" applyFill="1" applyAlignment="1">
      <alignment horizontal="center"/>
    </xf>
    <xf numFmtId="0" fontId="12" fillId="0" borderId="30" xfId="0" applyFont="1" applyBorder="1"/>
    <xf numFmtId="0" fontId="12" fillId="0" borderId="31" xfId="0" applyFont="1" applyBorder="1"/>
    <xf numFmtId="0" fontId="12" fillId="0" borderId="32" xfId="0" applyFont="1" applyBorder="1"/>
    <xf numFmtId="0" fontId="30" fillId="0" borderId="33" xfId="0" applyFont="1" applyBorder="1"/>
    <xf numFmtId="0" fontId="12" fillId="0" borderId="34" xfId="0" applyFont="1" applyBorder="1"/>
    <xf numFmtId="0" fontId="28" fillId="0" borderId="35" xfId="3" applyFont="1" applyFill="1" applyBorder="1" applyAlignment="1">
      <alignment horizontal="center" vertical="center" wrapText="1"/>
    </xf>
    <xf numFmtId="0" fontId="27" fillId="0" borderId="0" xfId="0" applyFont="1"/>
    <xf numFmtId="0" fontId="29" fillId="0" borderId="36" xfId="193" applyFont="1" applyBorder="1" applyAlignment="1">
      <alignment horizontal="left"/>
    </xf>
    <xf numFmtId="0" fontId="32" fillId="0" borderId="0" xfId="0" applyFont="1"/>
    <xf numFmtId="168" fontId="38" fillId="13" borderId="8" xfId="194" applyNumberFormat="1" applyFont="1" applyFill="1" applyBorder="1" applyAlignment="1">
      <alignment horizontal="center" vertical="center"/>
    </xf>
    <xf numFmtId="9" fontId="38" fillId="13" borderId="8" xfId="1" applyFont="1" applyFill="1" applyBorder="1" applyAlignment="1">
      <alignment horizontal="center" vertical="center"/>
    </xf>
    <xf numFmtId="0" fontId="0" fillId="10" borderId="0" xfId="0" applyFill="1"/>
    <xf numFmtId="0" fontId="3" fillId="10" borderId="0" xfId="0" applyFont="1" applyFill="1"/>
    <xf numFmtId="168" fontId="38" fillId="13" borderId="13" xfId="194" applyNumberFormat="1" applyFont="1" applyFill="1" applyBorder="1" applyAlignment="1">
      <alignment horizontal="center" vertical="center"/>
    </xf>
    <xf numFmtId="0" fontId="47" fillId="10" borderId="0" xfId="193" applyFont="1" applyFill="1" applyAlignment="1">
      <alignment horizontal="left"/>
    </xf>
    <xf numFmtId="168" fontId="38" fillId="13" borderId="0" xfId="194" applyNumberFormat="1" applyFont="1" applyFill="1" applyBorder="1" applyAlignment="1">
      <alignment horizontal="center" vertical="center"/>
    </xf>
    <xf numFmtId="9" fontId="38" fillId="13" borderId="0" xfId="1" applyFont="1" applyFill="1" applyBorder="1" applyAlignment="1">
      <alignment horizontal="center" vertical="center"/>
    </xf>
    <xf numFmtId="0" fontId="38" fillId="13" borderId="0" xfId="1" applyNumberFormat="1" applyFont="1" applyFill="1" applyBorder="1" applyAlignment="1">
      <alignment horizontal="center" vertical="center"/>
    </xf>
    <xf numFmtId="167" fontId="32" fillId="0" borderId="0" xfId="1" applyNumberFormat="1" applyFont="1"/>
    <xf numFmtId="168" fontId="32" fillId="0" borderId="0" xfId="0" applyNumberFormat="1" applyFont="1"/>
    <xf numFmtId="168" fontId="3" fillId="11" borderId="0" xfId="0" applyNumberFormat="1" applyFont="1" applyFill="1"/>
    <xf numFmtId="168" fontId="38" fillId="13" borderId="16" xfId="194" applyNumberFormat="1" applyFont="1" applyFill="1" applyBorder="1" applyAlignment="1">
      <alignment horizontal="center" vertical="center"/>
    </xf>
    <xf numFmtId="0" fontId="42" fillId="10" borderId="28" xfId="194" applyNumberFormat="1" applyFont="1" applyFill="1" applyBorder="1" applyAlignment="1">
      <alignment horizontal="center" vertical="center"/>
    </xf>
    <xf numFmtId="0" fontId="47" fillId="10" borderId="38" xfId="193" applyFont="1" applyFill="1" applyBorder="1" applyAlignment="1">
      <alignment horizontal="center" vertical="center"/>
    </xf>
    <xf numFmtId="0" fontId="3" fillId="0" borderId="0" xfId="0" applyFont="1"/>
    <xf numFmtId="168" fontId="37" fillId="10" borderId="8" xfId="194" applyNumberFormat="1" applyFont="1" applyFill="1" applyBorder="1" applyAlignment="1">
      <alignment horizontal="center" vertical="center"/>
    </xf>
    <xf numFmtId="0" fontId="38" fillId="13" borderId="8" xfId="194" applyNumberFormat="1" applyFont="1" applyFill="1" applyBorder="1" applyAlignment="1">
      <alignment horizontal="center" vertical="center"/>
    </xf>
    <xf numFmtId="0" fontId="42" fillId="10" borderId="42" xfId="194" applyNumberFormat="1" applyFont="1" applyFill="1" applyBorder="1" applyAlignment="1">
      <alignment horizontal="center" vertical="center"/>
    </xf>
    <xf numFmtId="168" fontId="45" fillId="13" borderId="16" xfId="194" applyNumberFormat="1" applyFont="1" applyFill="1" applyBorder="1" applyAlignment="1">
      <alignment horizontal="center" vertical="center"/>
    </xf>
    <xf numFmtId="0" fontId="51" fillId="12" borderId="0" xfId="0" applyFont="1" applyFill="1" applyAlignment="1">
      <alignment vertical="center" wrapText="1"/>
    </xf>
    <xf numFmtId="0" fontId="12" fillId="5" borderId="0" xfId="0" applyFont="1" applyFill="1" applyAlignment="1">
      <alignment horizontal="center"/>
    </xf>
    <xf numFmtId="0" fontId="13" fillId="5" borderId="16" xfId="0" applyFont="1" applyFill="1" applyBorder="1" applyAlignment="1">
      <alignment horizontal="center"/>
    </xf>
    <xf numFmtId="9" fontId="18" fillId="0" borderId="0" xfId="1" applyFont="1" applyBorder="1"/>
    <xf numFmtId="168" fontId="0" fillId="0" borderId="0" xfId="0" applyNumberFormat="1"/>
    <xf numFmtId="165" fontId="22" fillId="3" borderId="0" xfId="0" applyNumberFormat="1" applyFont="1" applyFill="1" applyAlignment="1">
      <alignment horizontal="center"/>
    </xf>
    <xf numFmtId="165" fontId="22" fillId="0" borderId="0" xfId="0" applyNumberFormat="1" applyFont="1" applyAlignment="1">
      <alignment horizontal="center"/>
    </xf>
    <xf numFmtId="0" fontId="22" fillId="0" borderId="2" xfId="0" applyFont="1" applyBorder="1"/>
    <xf numFmtId="165" fontId="22" fillId="0" borderId="2" xfId="0" applyNumberFormat="1" applyFont="1" applyBorder="1" applyAlignment="1">
      <alignment horizontal="center"/>
    </xf>
    <xf numFmtId="166" fontId="53" fillId="6" borderId="0" xfId="5" applyFont="1" applyFill="1" applyProtection="1"/>
    <xf numFmtId="165" fontId="53" fillId="6" borderId="0" xfId="5" applyNumberFormat="1" applyFont="1" applyFill="1" applyAlignment="1" applyProtection="1">
      <alignment horizontal="center"/>
    </xf>
    <xf numFmtId="0" fontId="22" fillId="6" borderId="0" xfId="0" applyFont="1" applyFill="1"/>
    <xf numFmtId="165" fontId="22" fillId="6" borderId="0" xfId="0" applyNumberFormat="1" applyFont="1" applyFill="1" applyAlignment="1">
      <alignment horizontal="center"/>
    </xf>
    <xf numFmtId="0" fontId="22" fillId="6" borderId="2" xfId="0" applyFont="1" applyFill="1" applyBorder="1"/>
    <xf numFmtId="165" fontId="22" fillId="6" borderId="2" xfId="0" applyNumberFormat="1" applyFont="1" applyFill="1" applyBorder="1" applyAlignment="1">
      <alignment horizontal="center"/>
    </xf>
    <xf numFmtId="166" fontId="53" fillId="0" borderId="0" xfId="5" applyFont="1" applyProtection="1"/>
    <xf numFmtId="165" fontId="53" fillId="0" borderId="0" xfId="5" applyNumberFormat="1" applyFont="1" applyAlignment="1" applyProtection="1">
      <alignment horizontal="center"/>
    </xf>
    <xf numFmtId="166" fontId="25" fillId="0" borderId="3" xfId="6" applyNumberFormat="1" applyFont="1" applyFill="1" applyBorder="1" applyProtection="1"/>
    <xf numFmtId="165" fontId="53" fillId="0" borderId="3" xfId="6" applyNumberFormat="1" applyFont="1" applyBorder="1" applyAlignment="1" applyProtection="1">
      <alignment horizontal="center"/>
    </xf>
    <xf numFmtId="0" fontId="13" fillId="2" borderId="0" xfId="0" applyFont="1" applyFill="1" applyAlignment="1">
      <alignment vertical="center"/>
    </xf>
    <xf numFmtId="0" fontId="55" fillId="14" borderId="0" xfId="3" applyFont="1" applyFill="1" applyAlignment="1">
      <alignment horizontal="left" vertical="center" wrapText="1"/>
    </xf>
    <xf numFmtId="165" fontId="36" fillId="14" borderId="0" xfId="3" applyNumberFormat="1" applyFont="1" applyFill="1" applyAlignment="1">
      <alignment horizontal="right" vertical="center" wrapText="1"/>
    </xf>
    <xf numFmtId="0" fontId="47" fillId="10" borderId="38" xfId="193" applyFont="1" applyFill="1" applyBorder="1" applyAlignment="1">
      <alignment horizontal="center" vertical="center" wrapText="1"/>
    </xf>
    <xf numFmtId="0" fontId="47" fillId="10" borderId="38" xfId="193" applyFont="1" applyFill="1" applyBorder="1" applyAlignment="1">
      <alignment horizontal="left" vertical="center" wrapText="1"/>
    </xf>
    <xf numFmtId="0" fontId="16" fillId="6" borderId="0" xfId="0" applyFont="1" applyFill="1"/>
    <xf numFmtId="0" fontId="37" fillId="7" borderId="8" xfId="193" applyFont="1" applyFill="1" applyBorder="1" applyAlignment="1" applyProtection="1">
      <alignment horizontal="left"/>
      <protection locked="0"/>
    </xf>
    <xf numFmtId="0" fontId="37" fillId="7" borderId="8" xfId="193" applyFont="1" applyFill="1" applyBorder="1" applyAlignment="1" applyProtection="1">
      <alignment horizontal="center"/>
      <protection locked="0"/>
    </xf>
    <xf numFmtId="168" fontId="37" fillId="7" borderId="8" xfId="194" applyNumberFormat="1" applyFont="1" applyFill="1" applyBorder="1" applyAlignment="1" applyProtection="1">
      <alignment horizontal="center" vertical="center"/>
      <protection locked="0"/>
    </xf>
    <xf numFmtId="168" fontId="37" fillId="7" borderId="12" xfId="194" applyNumberFormat="1" applyFont="1" applyFill="1" applyBorder="1" applyAlignment="1" applyProtection="1">
      <alignment horizontal="center" vertical="center"/>
      <protection locked="0"/>
    </xf>
    <xf numFmtId="168" fontId="37" fillId="7" borderId="8" xfId="194" applyNumberFormat="1" applyFont="1" applyFill="1" applyBorder="1" applyAlignment="1" applyProtection="1">
      <protection locked="0"/>
    </xf>
    <xf numFmtId="168" fontId="37" fillId="7" borderId="15" xfId="194" applyNumberFormat="1" applyFont="1" applyFill="1" applyBorder="1" applyAlignment="1" applyProtection="1">
      <alignment horizontal="center"/>
      <protection locked="0"/>
    </xf>
    <xf numFmtId="168" fontId="37" fillId="7" borderId="8" xfId="194" applyNumberFormat="1" applyFont="1" applyFill="1" applyBorder="1" applyAlignment="1" applyProtection="1">
      <alignment horizontal="center"/>
      <protection locked="0"/>
    </xf>
    <xf numFmtId="0" fontId="21" fillId="0" borderId="6" xfId="2" applyFont="1" applyBorder="1" applyProtection="1"/>
    <xf numFmtId="168" fontId="42" fillId="7" borderId="13" xfId="194" applyNumberFormat="1" applyFont="1" applyFill="1" applyBorder="1" applyAlignment="1" applyProtection="1">
      <alignment horizontal="center" vertical="center"/>
      <protection locked="0"/>
    </xf>
    <xf numFmtId="168" fontId="42" fillId="7" borderId="8" xfId="194" applyNumberFormat="1" applyFont="1" applyFill="1" applyBorder="1" applyAlignment="1" applyProtection="1">
      <alignment horizontal="center" vertical="center"/>
      <protection locked="0"/>
    </xf>
    <xf numFmtId="9" fontId="42" fillId="7" borderId="8" xfId="1" applyFont="1" applyFill="1" applyBorder="1" applyAlignment="1" applyProtection="1">
      <alignment horizontal="center" vertical="center"/>
      <protection locked="0"/>
    </xf>
    <xf numFmtId="9" fontId="42" fillId="7" borderId="0" xfId="1" applyFont="1" applyFill="1" applyBorder="1" applyAlignment="1" applyProtection="1">
      <alignment horizontal="center" vertical="center"/>
      <protection locked="0"/>
    </xf>
    <xf numFmtId="0" fontId="42" fillId="7" borderId="0" xfId="1" applyNumberFormat="1" applyFont="1" applyFill="1" applyBorder="1" applyAlignment="1" applyProtection="1">
      <alignment horizontal="center" vertical="center"/>
      <protection locked="0"/>
    </xf>
    <xf numFmtId="0" fontId="37" fillId="7" borderId="12" xfId="193" applyFont="1" applyFill="1" applyBorder="1" applyAlignment="1" applyProtection="1">
      <alignment horizontal="center"/>
      <protection locked="0"/>
    </xf>
    <xf numFmtId="168" fontId="0" fillId="11" borderId="0" xfId="7" applyNumberFormat="1" applyFont="1" applyFill="1"/>
    <xf numFmtId="0" fontId="22" fillId="10" borderId="0" xfId="0" applyFont="1" applyFill="1" applyAlignment="1">
      <alignment horizontal="left" vertical="center" wrapText="1"/>
    </xf>
    <xf numFmtId="0" fontId="48" fillId="10" borderId="0" xfId="193" applyFont="1" applyFill="1" applyAlignment="1">
      <alignment horizontal="left" vertical="center" wrapText="1"/>
    </xf>
    <xf numFmtId="0" fontId="47" fillId="10" borderId="0" xfId="193" applyFont="1" applyFill="1" applyAlignment="1">
      <alignment horizontal="left" vertical="center" wrapText="1"/>
    </xf>
    <xf numFmtId="168" fontId="29" fillId="13" borderId="11" xfId="194" applyNumberFormat="1" applyFont="1" applyFill="1" applyBorder="1" applyAlignment="1">
      <alignment horizontal="center" vertical="center"/>
    </xf>
    <xf numFmtId="168" fontId="45" fillId="13" borderId="18" xfId="194" applyNumberFormat="1" applyFont="1" applyFill="1" applyBorder="1" applyAlignment="1">
      <alignment horizontal="center" vertical="center"/>
    </xf>
    <xf numFmtId="0" fontId="5" fillId="11" borderId="0" xfId="0" applyFont="1" applyFill="1"/>
    <xf numFmtId="9" fontId="0" fillId="0" borderId="0" xfId="0" applyNumberFormat="1"/>
    <xf numFmtId="169" fontId="0" fillId="0" borderId="0" xfId="0" applyNumberFormat="1"/>
    <xf numFmtId="168" fontId="29" fillId="13" borderId="0" xfId="194" applyNumberFormat="1" applyFont="1" applyFill="1" applyBorder="1" applyAlignment="1">
      <alignment horizontal="center" vertical="center"/>
    </xf>
    <xf numFmtId="168" fontId="54" fillId="13" borderId="28" xfId="194" applyNumberFormat="1" applyFont="1" applyFill="1" applyBorder="1" applyAlignment="1">
      <alignment horizontal="center" vertical="center"/>
    </xf>
    <xf numFmtId="0" fontId="12" fillId="10" borderId="0" xfId="193" applyFont="1" applyFill="1" applyAlignment="1">
      <alignment horizontal="left" vertical="center" wrapText="1"/>
    </xf>
    <xf numFmtId="0" fontId="13" fillId="10" borderId="0" xfId="193" applyFont="1" applyFill="1" applyAlignment="1">
      <alignment horizontal="right" vertical="center" wrapText="1"/>
    </xf>
    <xf numFmtId="0" fontId="3" fillId="11" borderId="0" xfId="0" applyFont="1" applyFill="1"/>
    <xf numFmtId="168" fontId="13" fillId="5" borderId="0" xfId="0" applyNumberFormat="1" applyFont="1" applyFill="1"/>
    <xf numFmtId="168" fontId="13" fillId="2" borderId="0" xfId="7" applyNumberFormat="1" applyFont="1" applyFill="1" applyBorder="1" applyAlignment="1" applyProtection="1">
      <alignment horizontal="center"/>
    </xf>
    <xf numFmtId="168" fontId="0" fillId="11" borderId="0" xfId="0" applyNumberFormat="1" applyFill="1"/>
    <xf numFmtId="0" fontId="3" fillId="11" borderId="0" xfId="0" applyFont="1" applyFill="1" applyAlignment="1">
      <alignment horizontal="center" vertical="center"/>
    </xf>
    <xf numFmtId="0" fontId="31" fillId="10" borderId="0" xfId="193" applyFont="1" applyFill="1" applyAlignment="1">
      <alignment horizontal="left" vertical="center" wrapText="1"/>
    </xf>
    <xf numFmtId="168" fontId="30" fillId="5" borderId="0" xfId="7" applyNumberFormat="1" applyFont="1" applyFill="1" applyBorder="1" applyProtection="1"/>
    <xf numFmtId="0" fontId="13" fillId="10" borderId="0" xfId="193" applyFont="1" applyFill="1" applyAlignment="1">
      <alignment horizontal="right" vertical="center" wrapText="1" indent="1"/>
    </xf>
    <xf numFmtId="168" fontId="13" fillId="10" borderId="16" xfId="193" applyNumberFormat="1" applyFont="1" applyFill="1" applyBorder="1" applyAlignment="1">
      <alignment horizontal="right" vertical="center" wrapText="1" indent="1"/>
    </xf>
    <xf numFmtId="0" fontId="18" fillId="10" borderId="0" xfId="193" applyFont="1" applyFill="1" applyAlignment="1">
      <alignment horizontal="right" vertical="center" indent="1"/>
    </xf>
    <xf numFmtId="14" fontId="42" fillId="7" borderId="8" xfId="1" applyNumberFormat="1" applyFont="1" applyFill="1" applyBorder="1" applyAlignment="1" applyProtection="1">
      <alignment horizontal="center" vertical="center"/>
      <protection locked="0"/>
    </xf>
    <xf numFmtId="0" fontId="16" fillId="8" borderId="8" xfId="0" applyFont="1" applyFill="1" applyBorder="1" applyAlignment="1">
      <alignment horizontal="center" vertical="center"/>
    </xf>
    <xf numFmtId="0" fontId="16" fillId="8" borderId="8" xfId="0" applyFont="1" applyFill="1" applyBorder="1" applyAlignment="1">
      <alignment horizontal="center" vertical="center" wrapText="1"/>
    </xf>
    <xf numFmtId="0" fontId="0" fillId="11" borderId="0" xfId="0" applyFill="1" applyAlignment="1">
      <alignment vertical="center"/>
    </xf>
    <xf numFmtId="168" fontId="16" fillId="6" borderId="8" xfId="0" applyNumberFormat="1" applyFont="1" applyFill="1" applyBorder="1" applyAlignment="1">
      <alignment horizontal="center" vertical="center"/>
    </xf>
    <xf numFmtId="168" fontId="0" fillId="11" borderId="0" xfId="7" applyNumberFormat="1" applyFont="1" applyFill="1" applyAlignment="1">
      <alignment vertical="center"/>
    </xf>
    <xf numFmtId="168" fontId="61" fillId="13" borderId="13" xfId="194" applyNumberFormat="1" applyFont="1" applyFill="1" applyBorder="1" applyAlignment="1">
      <alignment horizontal="center" vertical="center"/>
    </xf>
    <xf numFmtId="0" fontId="44" fillId="15" borderId="15" xfId="0" applyFont="1" applyFill="1" applyBorder="1"/>
    <xf numFmtId="0" fontId="0" fillId="15" borderId="14" xfId="0" applyFill="1" applyBorder="1"/>
    <xf numFmtId="168" fontId="21" fillId="15" borderId="17" xfId="0" applyNumberFormat="1" applyFont="1" applyFill="1" applyBorder="1"/>
    <xf numFmtId="42" fontId="42" fillId="7" borderId="8" xfId="197" applyFont="1" applyFill="1" applyBorder="1" applyAlignment="1" applyProtection="1">
      <alignment horizontal="center" vertical="center"/>
      <protection locked="0"/>
    </xf>
    <xf numFmtId="42" fontId="38" fillId="13" borderId="8" xfId="197" applyFont="1" applyFill="1" applyBorder="1" applyAlignment="1">
      <alignment horizontal="center" vertical="center"/>
    </xf>
    <xf numFmtId="0" fontId="49" fillId="16" borderId="23" xfId="3" applyFont="1" applyFill="1" applyBorder="1" applyAlignment="1">
      <alignment horizontal="center" vertical="top" wrapText="1"/>
    </xf>
    <xf numFmtId="0" fontId="20" fillId="16" borderId="0" xfId="3" applyFont="1" applyFill="1" applyAlignment="1">
      <alignment horizontal="left" vertical="center" wrapText="1"/>
    </xf>
    <xf numFmtId="0" fontId="20" fillId="16" borderId="0" xfId="3" applyFont="1" applyFill="1" applyAlignment="1">
      <alignment horizontal="center" vertical="top" wrapText="1"/>
    </xf>
    <xf numFmtId="0" fontId="20" fillId="16" borderId="23" xfId="3" applyFont="1" applyFill="1" applyBorder="1" applyAlignment="1">
      <alignment horizontal="center" vertical="top" wrapText="1"/>
    </xf>
    <xf numFmtId="0" fontId="20" fillId="16" borderId="0" xfId="3" applyFont="1" applyFill="1" applyAlignment="1">
      <alignment horizontal="center" vertical="center" wrapText="1"/>
    </xf>
    <xf numFmtId="0" fontId="55" fillId="16" borderId="0" xfId="3" applyFont="1" applyFill="1" applyAlignment="1">
      <alignment horizontal="left" vertical="center" wrapText="1"/>
    </xf>
    <xf numFmtId="0" fontId="63" fillId="16" borderId="0" xfId="3" applyFont="1" applyFill="1" applyAlignment="1">
      <alignment horizontal="center" vertical="center" wrapText="1"/>
    </xf>
    <xf numFmtId="0" fontId="63" fillId="16" borderId="0" xfId="3" applyFont="1" applyFill="1" applyAlignment="1">
      <alignment horizontal="center" vertical="top" wrapText="1"/>
    </xf>
    <xf numFmtId="0" fontId="55" fillId="16" borderId="0" xfId="3" applyFont="1" applyFill="1" applyAlignment="1">
      <alignment horizontal="right" vertical="center" wrapText="1"/>
    </xf>
    <xf numFmtId="0" fontId="55" fillId="16" borderId="0" xfId="3" applyFont="1" applyFill="1" applyAlignment="1">
      <alignment horizontal="center" vertical="center" wrapText="1"/>
    </xf>
    <xf numFmtId="0" fontId="47" fillId="17" borderId="38" xfId="193" applyFont="1" applyFill="1" applyBorder="1" applyAlignment="1">
      <alignment horizontal="left" vertical="center" wrapText="1"/>
    </xf>
    <xf numFmtId="44" fontId="0" fillId="11" borderId="0" xfId="0" applyNumberFormat="1" applyFill="1"/>
    <xf numFmtId="168" fontId="12" fillId="2" borderId="0" xfId="7" applyNumberFormat="1" applyFont="1" applyFill="1" applyBorder="1" applyAlignment="1" applyProtection="1">
      <alignment horizontal="center" wrapText="1"/>
    </xf>
    <xf numFmtId="6" fontId="12" fillId="2" borderId="0" xfId="7" applyNumberFormat="1" applyFont="1" applyFill="1" applyBorder="1" applyAlignment="1" applyProtection="1">
      <alignment horizontal="center" wrapText="1"/>
    </xf>
    <xf numFmtId="0" fontId="3" fillId="6" borderId="0" xfId="0" applyFont="1" applyFill="1"/>
    <xf numFmtId="168" fontId="3" fillId="6" borderId="0" xfId="7" applyNumberFormat="1" applyFont="1" applyFill="1" applyBorder="1" applyProtection="1"/>
    <xf numFmtId="168" fontId="16" fillId="6" borderId="9" xfId="0" applyNumberFormat="1" applyFont="1" applyFill="1" applyBorder="1"/>
    <xf numFmtId="168" fontId="16" fillId="6" borderId="0" xfId="0" applyNumberFormat="1" applyFont="1" applyFill="1"/>
    <xf numFmtId="168" fontId="38" fillId="13" borderId="8" xfId="194" applyNumberFormat="1" applyFont="1" applyFill="1" applyBorder="1" applyAlignment="1" applyProtection="1">
      <alignment horizontal="center" vertical="center"/>
      <protection locked="0"/>
    </xf>
    <xf numFmtId="9" fontId="3" fillId="17" borderId="12" xfId="1" applyFont="1" applyFill="1" applyBorder="1" applyAlignment="1">
      <alignment horizontal="center" vertical="center" wrapText="1"/>
    </xf>
    <xf numFmtId="168" fontId="38" fillId="17" borderId="8" xfId="194" applyNumberFormat="1" applyFont="1" applyFill="1" applyBorder="1" applyAlignment="1" applyProtection="1">
      <alignment horizontal="center" vertical="center"/>
      <protection locked="0"/>
    </xf>
    <xf numFmtId="165" fontId="13" fillId="9" borderId="0" xfId="7" applyNumberFormat="1" applyFont="1" applyFill="1" applyBorder="1" applyAlignment="1" applyProtection="1">
      <alignment horizontal="center" vertical="center"/>
      <protection locked="0"/>
    </xf>
    <xf numFmtId="0" fontId="22" fillId="10" borderId="0" xfId="0" applyFont="1" applyFill="1" applyAlignment="1">
      <alignment horizontal="left" vertical="center" wrapText="1"/>
    </xf>
    <xf numFmtId="0" fontId="22" fillId="0" borderId="0" xfId="0" applyFont="1" applyAlignment="1">
      <alignment wrapText="1"/>
    </xf>
    <xf numFmtId="0" fontId="20" fillId="16" borderId="0" xfId="3" applyFont="1" applyFill="1" applyAlignment="1">
      <alignment horizontal="left" vertical="center" wrapText="1"/>
    </xf>
    <xf numFmtId="0" fontId="0" fillId="16" borderId="0" xfId="0" applyFill="1" applyAlignment="1">
      <alignment horizontal="left" vertical="center" wrapText="1"/>
    </xf>
    <xf numFmtId="0" fontId="51" fillId="12" borderId="0" xfId="0" applyFont="1" applyFill="1" applyAlignment="1">
      <alignment vertical="center" wrapText="1"/>
    </xf>
    <xf numFmtId="0" fontId="0" fillId="0" borderId="0" xfId="0" applyAlignment="1">
      <alignment wrapText="1"/>
    </xf>
    <xf numFmtId="0" fontId="3" fillId="10" borderId="0" xfId="0" applyFont="1" applyFill="1" applyAlignment="1">
      <alignment horizontal="left" vertical="center" wrapText="1"/>
    </xf>
    <xf numFmtId="0" fontId="3" fillId="0" borderId="0" xfId="0" applyFont="1" applyAlignment="1">
      <alignment wrapText="1"/>
    </xf>
    <xf numFmtId="0" fontId="22" fillId="10" borderId="0" xfId="0" applyFont="1" applyFill="1" applyAlignment="1">
      <alignment horizontal="left" vertical="top" wrapText="1"/>
    </xf>
    <xf numFmtId="0" fontId="22" fillId="0" borderId="0" xfId="0" applyFont="1" applyAlignment="1">
      <alignment horizontal="left" vertical="top" wrapText="1"/>
    </xf>
    <xf numFmtId="0" fontId="0" fillId="0" borderId="0" xfId="0" applyAlignment="1">
      <alignment horizontal="left" vertical="top" wrapText="1"/>
    </xf>
    <xf numFmtId="0" fontId="3" fillId="11" borderId="0" xfId="0" applyFont="1" applyFill="1" applyAlignment="1">
      <alignment wrapText="1"/>
    </xf>
    <xf numFmtId="0" fontId="38" fillId="13" borderId="0" xfId="1" applyNumberFormat="1" applyFont="1" applyFill="1" applyBorder="1" applyAlignment="1">
      <alignment horizontal="center" vertical="center" wrapText="1"/>
    </xf>
    <xf numFmtId="0" fontId="0" fillId="0" borderId="0" xfId="0" applyAlignment="1">
      <alignment horizontal="center" vertical="center" wrapText="1"/>
    </xf>
    <xf numFmtId="9" fontId="42" fillId="7" borderId="0" xfId="1" applyFont="1" applyFill="1" applyBorder="1" applyAlignment="1">
      <alignment horizontal="center" vertical="center"/>
    </xf>
    <xf numFmtId="0" fontId="0" fillId="0" borderId="0" xfId="0" applyAlignment="1">
      <alignment horizontal="center" vertical="center"/>
    </xf>
    <xf numFmtId="0" fontId="31" fillId="7" borderId="0" xfId="0" applyFont="1" applyFill="1" applyAlignment="1" applyProtection="1">
      <alignment vertical="top"/>
      <protection locked="0"/>
    </xf>
    <xf numFmtId="0" fontId="33" fillId="7" borderId="0" xfId="0" applyFont="1" applyFill="1" applyAlignment="1" applyProtection="1">
      <alignment vertical="top"/>
      <protection locked="0"/>
    </xf>
    <xf numFmtId="0" fontId="31" fillId="7" borderId="0" xfId="0" applyFont="1" applyFill="1" applyProtection="1">
      <protection locked="0"/>
    </xf>
    <xf numFmtId="0" fontId="33" fillId="7" borderId="0" xfId="0" applyFont="1" applyFill="1" applyProtection="1">
      <protection locked="0"/>
    </xf>
    <xf numFmtId="0" fontId="39" fillId="12" borderId="11" xfId="0" applyFont="1" applyFill="1" applyBorder="1" applyAlignment="1">
      <alignment vertical="center" wrapText="1"/>
    </xf>
    <xf numFmtId="0" fontId="40" fillId="12" borderId="11" xfId="0" applyFont="1" applyFill="1" applyBorder="1" applyAlignment="1">
      <alignment vertical="center" wrapText="1"/>
    </xf>
    <xf numFmtId="0" fontId="45" fillId="12" borderId="11" xfId="0" applyFont="1" applyFill="1" applyBorder="1" applyAlignment="1">
      <alignment vertical="center" wrapText="1"/>
    </xf>
    <xf numFmtId="0" fontId="46" fillId="12" borderId="11" xfId="0" applyFont="1" applyFill="1" applyBorder="1" applyAlignment="1">
      <alignment vertical="center" wrapText="1"/>
    </xf>
    <xf numFmtId="0" fontId="0" fillId="0" borderId="11" xfId="0" applyBorder="1" applyAlignment="1">
      <alignment vertical="center" wrapText="1"/>
    </xf>
    <xf numFmtId="0" fontId="41" fillId="11" borderId="0" xfId="0" applyFont="1" applyFill="1" applyAlignment="1">
      <alignment horizontal="left" wrapText="1"/>
    </xf>
    <xf numFmtId="0" fontId="0" fillId="11" borderId="0" xfId="0" applyFill="1" applyAlignment="1">
      <alignment wrapText="1"/>
    </xf>
    <xf numFmtId="0" fontId="43" fillId="11" borderId="0" xfId="0" applyFont="1" applyFill="1" applyAlignment="1">
      <alignment horizontal="center" vertical="center" wrapText="1"/>
    </xf>
    <xf numFmtId="0" fontId="44" fillId="0" borderId="0" xfId="0" applyFont="1" applyAlignment="1">
      <alignment vertical="center" wrapText="1"/>
    </xf>
    <xf numFmtId="0" fontId="41" fillId="11" borderId="0" xfId="0" applyFont="1" applyFill="1" applyAlignment="1">
      <alignment horizontal="right"/>
    </xf>
    <xf numFmtId="0" fontId="0" fillId="0" borderId="29" xfId="0" applyBorder="1" applyAlignment="1">
      <alignment horizontal="right"/>
    </xf>
    <xf numFmtId="0" fontId="37" fillId="7" borderId="37" xfId="193" applyFont="1" applyFill="1" applyBorder="1" applyAlignment="1" applyProtection="1">
      <alignment horizontal="center" wrapText="1"/>
      <protection locked="0"/>
    </xf>
    <xf numFmtId="0" fontId="0" fillId="0" borderId="14" xfId="0" applyBorder="1" applyAlignment="1" applyProtection="1">
      <alignment horizontal="center" wrapText="1"/>
      <protection locked="0"/>
    </xf>
    <xf numFmtId="0" fontId="0" fillId="0" borderId="17" xfId="0" applyBorder="1" applyAlignment="1" applyProtection="1">
      <alignment horizontal="center" wrapText="1"/>
      <protection locked="0"/>
    </xf>
    <xf numFmtId="0" fontId="49" fillId="16" borderId="15" xfId="3" applyFont="1" applyFill="1" applyBorder="1" applyAlignment="1">
      <alignment horizontal="center" vertical="center" wrapText="1"/>
    </xf>
    <xf numFmtId="0" fontId="0" fillId="16" borderId="14" xfId="0" applyFill="1" applyBorder="1" applyAlignment="1">
      <alignment horizontal="center" vertical="center" wrapText="1"/>
    </xf>
    <xf numFmtId="0" fontId="0" fillId="16" borderId="17" xfId="0" applyFill="1" applyBorder="1" applyAlignment="1">
      <alignment horizontal="center" vertical="center" wrapText="1"/>
    </xf>
    <xf numFmtId="0" fontId="45" fillId="12" borderId="0" xfId="0" applyFont="1" applyFill="1" applyAlignment="1">
      <alignment vertical="center" wrapText="1"/>
    </xf>
    <xf numFmtId="0" fontId="46" fillId="12" borderId="0" xfId="0" applyFont="1" applyFill="1" applyAlignment="1">
      <alignment vertical="center" wrapText="1"/>
    </xf>
    <xf numFmtId="0" fontId="0" fillId="0" borderId="0" xfId="0" applyAlignment="1">
      <alignment vertical="center" wrapText="1"/>
    </xf>
    <xf numFmtId="0" fontId="20" fillId="16" borderId="40" xfId="3" applyFont="1" applyFill="1" applyBorder="1" applyAlignment="1">
      <alignment horizontal="left" vertical="center" wrapText="1"/>
    </xf>
    <xf numFmtId="167" fontId="42" fillId="7" borderId="0" xfId="1" applyNumberFormat="1" applyFont="1" applyFill="1" applyBorder="1" applyAlignment="1" applyProtection="1">
      <alignment horizontal="center" vertical="center"/>
      <protection locked="0"/>
    </xf>
    <xf numFmtId="0" fontId="16" fillId="0" borderId="0" xfId="0" applyFont="1" applyProtection="1">
      <protection locked="0"/>
    </xf>
    <xf numFmtId="0" fontId="47" fillId="10" borderId="40" xfId="193" applyFont="1" applyFill="1" applyBorder="1" applyAlignment="1">
      <alignment horizontal="left"/>
    </xf>
    <xf numFmtId="0" fontId="17" fillId="0" borderId="0" xfId="0" applyFont="1" applyAlignment="1">
      <alignment horizontal="left"/>
    </xf>
    <xf numFmtId="0" fontId="0" fillId="0" borderId="0" xfId="0"/>
    <xf numFmtId="0" fontId="20" fillId="16" borderId="0" xfId="3" applyFont="1" applyFill="1" applyAlignment="1">
      <alignment horizontal="center" vertical="top" wrapText="1"/>
    </xf>
    <xf numFmtId="0" fontId="0" fillId="16" borderId="0" xfId="0" applyFill="1" applyAlignment="1">
      <alignment horizontal="center" vertical="top" wrapText="1"/>
    </xf>
    <xf numFmtId="0" fontId="42" fillId="7" borderId="0" xfId="1" applyNumberFormat="1" applyFont="1" applyFill="1" applyBorder="1" applyAlignment="1" applyProtection="1">
      <alignment horizontal="center" vertical="center" wrapText="1"/>
      <protection locked="0"/>
    </xf>
    <xf numFmtId="0" fontId="0" fillId="0" borderId="0" xfId="0" applyAlignment="1" applyProtection="1">
      <alignment wrapText="1"/>
      <protection locked="0"/>
    </xf>
    <xf numFmtId="0" fontId="16" fillId="10" borderId="0" xfId="0" applyFont="1" applyFill="1" applyAlignment="1">
      <alignment wrapText="1"/>
    </xf>
    <xf numFmtId="0" fontId="16" fillId="0" borderId="0" xfId="0" applyFont="1" applyAlignment="1">
      <alignment wrapText="1"/>
    </xf>
    <xf numFmtId="0" fontId="47" fillId="10" borderId="0" xfId="193" applyFont="1" applyFill="1" applyAlignment="1">
      <alignment horizontal="left"/>
    </xf>
    <xf numFmtId="0" fontId="47" fillId="10" borderId="37" xfId="193" applyFont="1" applyFill="1" applyBorder="1" applyAlignment="1">
      <alignment horizontal="left"/>
    </xf>
    <xf numFmtId="0" fontId="47" fillId="10" borderId="14" xfId="193" applyFont="1" applyFill="1" applyBorder="1" applyAlignment="1">
      <alignment horizontal="left"/>
    </xf>
    <xf numFmtId="0" fontId="47" fillId="10" borderId="17" xfId="193" applyFont="1" applyFill="1" applyBorder="1" applyAlignment="1">
      <alignment horizontal="left"/>
    </xf>
    <xf numFmtId="0" fontId="22" fillId="10" borderId="37" xfId="193" applyFont="1" applyFill="1" applyBorder="1" applyAlignment="1">
      <alignment horizontal="left"/>
    </xf>
    <xf numFmtId="0" fontId="22" fillId="10" borderId="14" xfId="193" applyFont="1" applyFill="1" applyBorder="1" applyAlignment="1">
      <alignment horizontal="left"/>
    </xf>
    <xf numFmtId="0" fontId="22" fillId="10" borderId="17" xfId="193" applyFont="1" applyFill="1" applyBorder="1" applyAlignment="1">
      <alignment horizontal="left"/>
    </xf>
    <xf numFmtId="0" fontId="39" fillId="12" borderId="0" xfId="0" applyFont="1" applyFill="1" applyAlignment="1">
      <alignment vertical="top" wrapText="1"/>
    </xf>
    <xf numFmtId="0" fontId="40" fillId="12" borderId="0" xfId="0" applyFont="1" applyFill="1" applyAlignment="1">
      <alignment vertical="top" wrapText="1"/>
    </xf>
    <xf numFmtId="0" fontId="39" fillId="12" borderId="0" xfId="0" applyFont="1" applyFill="1" applyAlignment="1">
      <alignment vertical="center" wrapText="1"/>
    </xf>
    <xf numFmtId="0" fontId="40" fillId="12" borderId="0" xfId="0" applyFont="1" applyFill="1" applyAlignment="1">
      <alignment vertical="center" wrapText="1"/>
    </xf>
    <xf numFmtId="0" fontId="20" fillId="16" borderId="37" xfId="3" applyFont="1" applyFill="1" applyBorder="1" applyAlignment="1">
      <alignment horizontal="left" vertical="center" wrapText="1"/>
    </xf>
    <xf numFmtId="0" fontId="20" fillId="16" borderId="14" xfId="3" applyFont="1" applyFill="1" applyBorder="1" applyAlignment="1">
      <alignment horizontal="left" vertical="center" wrapText="1"/>
    </xf>
    <xf numFmtId="0" fontId="20" fillId="16" borderId="41" xfId="3" applyFont="1" applyFill="1" applyBorder="1" applyAlignment="1">
      <alignment horizontal="left" vertical="center" wrapText="1"/>
    </xf>
    <xf numFmtId="0" fontId="47" fillId="10" borderId="38" xfId="193" applyFont="1" applyFill="1" applyBorder="1" applyAlignment="1">
      <alignment horizontal="left"/>
    </xf>
    <xf numFmtId="0" fontId="47" fillId="10" borderId="11" xfId="193" applyFont="1" applyFill="1" applyBorder="1" applyAlignment="1">
      <alignment horizontal="left"/>
    </xf>
    <xf numFmtId="0" fontId="47" fillId="10" borderId="39" xfId="193" applyFont="1" applyFill="1" applyBorder="1" applyAlignment="1">
      <alignment horizontal="left"/>
    </xf>
    <xf numFmtId="168" fontId="42" fillId="7" borderId="49" xfId="194" applyNumberFormat="1" applyFont="1" applyFill="1" applyBorder="1" applyAlignment="1" applyProtection="1">
      <alignment horizontal="center" vertical="center" wrapText="1"/>
      <protection locked="0"/>
    </xf>
    <xf numFmtId="0" fontId="0" fillId="0" borderId="49" xfId="0" applyBorder="1" applyAlignment="1" applyProtection="1">
      <alignment horizontal="center" vertical="center" wrapText="1"/>
      <protection locked="0"/>
    </xf>
    <xf numFmtId="0" fontId="0" fillId="16" borderId="0" xfId="0" applyFill="1" applyAlignment="1">
      <alignment wrapText="1"/>
    </xf>
    <xf numFmtId="0" fontId="47" fillId="10" borderId="46" xfId="193" applyFont="1" applyFill="1" applyBorder="1" applyAlignment="1">
      <alignment horizontal="left" vertical="center" wrapText="1"/>
    </xf>
    <xf numFmtId="0" fontId="47" fillId="10" borderId="14" xfId="193" applyFont="1" applyFill="1" applyBorder="1" applyAlignment="1">
      <alignment horizontal="left" vertical="center" wrapText="1"/>
    </xf>
    <xf numFmtId="0" fontId="5" fillId="11" borderId="50" xfId="0" applyFont="1" applyFill="1" applyBorder="1" applyAlignment="1">
      <alignment wrapText="1"/>
    </xf>
    <xf numFmtId="0" fontId="5" fillId="0" borderId="0" xfId="0" applyFont="1" applyAlignment="1">
      <alignment wrapText="1"/>
    </xf>
    <xf numFmtId="0" fontId="20" fillId="16" borderId="0" xfId="3" applyFont="1" applyFill="1" applyAlignment="1">
      <alignment horizontal="center" vertical="center" wrapText="1"/>
    </xf>
    <xf numFmtId="0" fontId="0" fillId="16" borderId="0" xfId="0" applyFill="1" applyAlignment="1">
      <alignment horizontal="center" vertical="center" wrapText="1"/>
    </xf>
    <xf numFmtId="0" fontId="47" fillId="10" borderId="45" xfId="193" applyFont="1" applyFill="1" applyBorder="1" applyAlignment="1">
      <alignment horizontal="left" vertical="center" wrapText="1"/>
    </xf>
    <xf numFmtId="0" fontId="47" fillId="10" borderId="11" xfId="193" applyFont="1" applyFill="1" applyBorder="1" applyAlignment="1">
      <alignment horizontal="left" vertical="center" wrapText="1"/>
    </xf>
    <xf numFmtId="0" fontId="47" fillId="10" borderId="8" xfId="193" applyFont="1" applyFill="1" applyBorder="1" applyAlignment="1">
      <alignment horizontal="left" vertical="center" wrapText="1"/>
    </xf>
    <xf numFmtId="0" fontId="0" fillId="0" borderId="8" xfId="0" applyBorder="1" applyAlignment="1">
      <alignment horizontal="left" vertical="center" wrapText="1"/>
    </xf>
    <xf numFmtId="0" fontId="42" fillId="10" borderId="44" xfId="194" applyNumberFormat="1" applyFont="1" applyFill="1" applyBorder="1" applyAlignment="1">
      <alignment horizontal="right" vertical="center"/>
    </xf>
    <xf numFmtId="0" fontId="0" fillId="0" borderId="0" xfId="0" applyAlignment="1">
      <alignment horizontal="right"/>
    </xf>
    <xf numFmtId="0" fontId="0" fillId="0" borderId="48" xfId="0" applyBorder="1" applyAlignment="1">
      <alignment horizontal="right"/>
    </xf>
    <xf numFmtId="0" fontId="0" fillId="0" borderId="11" xfId="0" applyBorder="1" applyAlignment="1">
      <alignment horizontal="left" vertical="center" wrapText="1"/>
    </xf>
    <xf numFmtId="168" fontId="42" fillId="10" borderId="42" xfId="194" applyNumberFormat="1" applyFont="1" applyFill="1" applyBorder="1" applyAlignment="1">
      <alignment horizontal="right" vertical="center"/>
    </xf>
    <xf numFmtId="0" fontId="0" fillId="0" borderId="47" xfId="0" applyBorder="1" applyAlignment="1">
      <alignment horizontal="right" vertical="center"/>
    </xf>
    <xf numFmtId="0" fontId="0" fillId="0" borderId="43" xfId="0" applyBorder="1" applyAlignment="1">
      <alignment horizontal="right" vertical="center"/>
    </xf>
    <xf numFmtId="0" fontId="42" fillId="10" borderId="19" xfId="194" applyNumberFormat="1" applyFont="1" applyFill="1" applyBorder="1" applyAlignment="1">
      <alignment horizontal="center" vertical="center"/>
    </xf>
    <xf numFmtId="0" fontId="0" fillId="0" borderId="21" xfId="0" applyBorder="1" applyAlignment="1">
      <alignment horizontal="center" vertical="center"/>
    </xf>
    <xf numFmtId="0" fontId="47" fillId="10" borderId="0" xfId="193" applyFont="1" applyFill="1" applyAlignment="1">
      <alignment horizontal="left" vertical="center" wrapText="1"/>
    </xf>
    <xf numFmtId="0" fontId="37" fillId="7" borderId="46" xfId="193"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7" fillId="7" borderId="46" xfId="193" applyFont="1" applyFill="1" applyBorder="1" applyAlignment="1" applyProtection="1">
      <alignment horizontal="left" wrapText="1"/>
      <protection locked="0"/>
    </xf>
    <xf numFmtId="0" fontId="0" fillId="0" borderId="17" xfId="0" applyBorder="1" applyAlignment="1" applyProtection="1">
      <alignment horizontal="left" wrapText="1"/>
      <protection locked="0"/>
    </xf>
    <xf numFmtId="0" fontId="0" fillId="0" borderId="14" xfId="0" applyBorder="1" applyAlignment="1">
      <alignment horizontal="left" vertical="center" wrapText="1"/>
    </xf>
    <xf numFmtId="0" fontId="0" fillId="0" borderId="17" xfId="0" applyBorder="1" applyAlignment="1">
      <alignment horizontal="left" vertical="center" wrapText="1"/>
    </xf>
    <xf numFmtId="0" fontId="48" fillId="10" borderId="0" xfId="193" applyFont="1" applyFill="1" applyAlignment="1">
      <alignment horizontal="left" vertical="center" wrapText="1"/>
    </xf>
    <xf numFmtId="0" fontId="48" fillId="10" borderId="0" xfId="193" applyFont="1" applyFill="1" applyAlignment="1">
      <alignment horizontal="right" vertical="center" wrapText="1" indent="1"/>
    </xf>
    <xf numFmtId="0" fontId="0" fillId="0" borderId="17" xfId="0" applyBorder="1" applyAlignment="1" applyProtection="1">
      <alignment horizontal="left" vertical="top" wrapText="1"/>
      <protection locked="0"/>
    </xf>
    <xf numFmtId="0" fontId="37" fillId="7" borderId="49" xfId="193" applyFont="1" applyFill="1" applyBorder="1" applyAlignment="1" applyProtection="1">
      <alignment horizontal="center" wrapText="1"/>
      <protection locked="0"/>
    </xf>
    <xf numFmtId="0" fontId="0" fillId="0" borderId="49" xfId="0" applyBorder="1" applyAlignment="1" applyProtection="1">
      <alignment horizontal="center" wrapText="1"/>
      <protection locked="0"/>
    </xf>
    <xf numFmtId="168" fontId="57" fillId="13" borderId="0" xfId="194" applyNumberFormat="1" applyFont="1" applyFill="1" applyBorder="1" applyAlignment="1">
      <alignment horizontal="left" vertical="center" wrapText="1"/>
    </xf>
    <xf numFmtId="0" fontId="57" fillId="0" borderId="0" xfId="0" applyFont="1" applyAlignment="1">
      <alignment horizontal="left" vertical="center" wrapText="1"/>
    </xf>
    <xf numFmtId="0" fontId="12" fillId="2" borderId="0" xfId="0" applyFont="1" applyFill="1" applyAlignment="1">
      <alignment horizontal="center" vertical="center" wrapText="1"/>
    </xf>
    <xf numFmtId="0" fontId="13" fillId="5" borderId="0" xfId="0" applyFont="1" applyFill="1" applyAlignment="1">
      <alignment horizontal="right"/>
    </xf>
    <xf numFmtId="0" fontId="52" fillId="0" borderId="0" xfId="0" applyFont="1"/>
    <xf numFmtId="0" fontId="59" fillId="16" borderId="0" xfId="3" applyFont="1" applyFill="1" applyAlignment="1">
      <alignment horizontal="left" vertical="center" wrapText="1"/>
    </xf>
    <xf numFmtId="0" fontId="51" fillId="12" borderId="0" xfId="0" applyFont="1" applyFill="1" applyAlignment="1">
      <alignment horizontal="center" vertical="center" wrapText="1"/>
    </xf>
    <xf numFmtId="0" fontId="0" fillId="0" borderId="0" xfId="0" applyAlignment="1">
      <alignment horizontal="center" wrapText="1"/>
    </xf>
    <xf numFmtId="167" fontId="56" fillId="7" borderId="0" xfId="1" applyNumberFormat="1" applyFont="1" applyFill="1" applyBorder="1" applyAlignment="1" applyProtection="1">
      <alignment horizontal="center" vertical="center" wrapText="1"/>
      <protection locked="0"/>
    </xf>
    <xf numFmtId="167" fontId="52" fillId="0" borderId="0" xfId="0" applyNumberFormat="1" applyFont="1" applyAlignment="1" applyProtection="1">
      <alignment horizontal="center" vertical="center" wrapText="1"/>
      <protection locked="0"/>
    </xf>
    <xf numFmtId="0" fontId="13" fillId="2" borderId="0" xfId="0" applyFont="1" applyFill="1" applyAlignment="1">
      <alignment horizontal="center" vertical="center" wrapText="1"/>
    </xf>
    <xf numFmtId="0" fontId="16" fillId="0" borderId="0" xfId="0" applyFont="1" applyAlignment="1">
      <alignment horizontal="center" vertical="center" wrapText="1"/>
    </xf>
    <xf numFmtId="0" fontId="55" fillId="16" borderId="0" xfId="3" applyFont="1" applyFill="1" applyAlignment="1">
      <alignment horizontal="left" vertical="center" wrapText="1"/>
    </xf>
    <xf numFmtId="0" fontId="51" fillId="12" borderId="0" xfId="0" applyFont="1" applyFill="1" applyAlignment="1">
      <alignment vertical="top" wrapText="1"/>
    </xf>
    <xf numFmtId="0" fontId="52" fillId="0" borderId="0" xfId="0" applyFont="1" applyAlignment="1">
      <alignment vertical="top"/>
    </xf>
    <xf numFmtId="0" fontId="58" fillId="16" borderId="0" xfId="3" applyFont="1" applyFill="1" applyAlignment="1">
      <alignment horizontal="left" vertical="center" wrapText="1"/>
    </xf>
    <xf numFmtId="0" fontId="52" fillId="16" borderId="0" xfId="0" applyFont="1" applyFill="1" applyAlignment="1">
      <alignment wrapText="1"/>
    </xf>
    <xf numFmtId="0" fontId="52" fillId="16" borderId="0" xfId="0" applyFont="1" applyFill="1" applyAlignment="1">
      <alignment horizontal="left" vertical="center" wrapText="1"/>
    </xf>
    <xf numFmtId="0" fontId="52" fillId="0" borderId="0" xfId="0" applyFont="1" applyAlignment="1">
      <alignment wrapText="1"/>
    </xf>
    <xf numFmtId="0" fontId="44" fillId="10" borderId="0" xfId="0" applyFont="1" applyFill="1" applyAlignment="1">
      <alignment horizontal="left" vertical="center" wrapText="1"/>
    </xf>
    <xf numFmtId="0" fontId="44" fillId="0" borderId="0" xfId="0" applyFont="1" applyAlignment="1">
      <alignment horizontal="left" vertical="center" wrapText="1"/>
    </xf>
    <xf numFmtId="0" fontId="13" fillId="5" borderId="0" xfId="0" applyFont="1" applyFill="1" applyAlignment="1">
      <alignment horizontal="left"/>
    </xf>
    <xf numFmtId="0" fontId="0" fillId="0" borderId="0" xfId="0" applyAlignment="1">
      <alignment horizontal="left"/>
    </xf>
    <xf numFmtId="0" fontId="12" fillId="2" borderId="0" xfId="0" applyFont="1" applyFill="1" applyAlignment="1">
      <alignment horizontal="right" wrapText="1"/>
    </xf>
    <xf numFmtId="0" fontId="0" fillId="0" borderId="0" xfId="0" applyAlignment="1">
      <alignment horizontal="right" wrapText="1"/>
    </xf>
    <xf numFmtId="0" fontId="12" fillId="5" borderId="0" xfId="2" applyFont="1" applyFill="1" applyAlignment="1" applyProtection="1">
      <alignment horizontal="right" wrapText="1"/>
    </xf>
    <xf numFmtId="0" fontId="31" fillId="10" borderId="0" xfId="193" applyFont="1" applyFill="1" applyAlignment="1">
      <alignment horizontal="left" vertical="center" wrapText="1"/>
    </xf>
    <xf numFmtId="0" fontId="12" fillId="2" borderId="0" xfId="0" applyFont="1" applyFill="1" applyAlignment="1">
      <alignment wrapText="1"/>
    </xf>
    <xf numFmtId="0" fontId="18" fillId="5" borderId="0" xfId="0" applyFont="1" applyFill="1" applyAlignment="1">
      <alignment horizontal="right" vertical="center" wrapText="1"/>
    </xf>
    <xf numFmtId="0" fontId="18" fillId="0" borderId="0" xfId="0" applyFont="1" applyAlignment="1">
      <alignment horizontal="right" vertical="center" wrapText="1"/>
    </xf>
    <xf numFmtId="0" fontId="22" fillId="5" borderId="0" xfId="0" applyFont="1" applyFill="1" applyAlignment="1">
      <alignment horizontal="left" vertical="center" wrapText="1"/>
    </xf>
    <xf numFmtId="0" fontId="22" fillId="0" borderId="0" xfId="0" applyFont="1" applyAlignment="1">
      <alignment horizontal="left" vertical="center" wrapText="1"/>
    </xf>
    <xf numFmtId="0" fontId="34" fillId="5" borderId="0" xfId="0" applyFont="1" applyFill="1" applyAlignment="1">
      <alignment wrapText="1"/>
    </xf>
    <xf numFmtId="0" fontId="34" fillId="5" borderId="44" xfId="0" applyFont="1" applyFill="1" applyBorder="1" applyAlignment="1">
      <alignment horizontal="center" wrapText="1"/>
    </xf>
    <xf numFmtId="0" fontId="34" fillId="5" borderId="29" xfId="0" applyFont="1" applyFill="1" applyBorder="1" applyAlignment="1">
      <alignment horizontal="center" wrapText="1"/>
    </xf>
    <xf numFmtId="0" fontId="34" fillId="5" borderId="44" xfId="0" applyFont="1" applyFill="1" applyBorder="1" applyAlignment="1">
      <alignment wrapText="1"/>
    </xf>
    <xf numFmtId="168" fontId="12" fillId="2" borderId="0" xfId="7" applyNumberFormat="1" applyFont="1" applyFill="1" applyBorder="1" applyAlignment="1" applyProtection="1">
      <alignment horizontal="center" wrapText="1"/>
    </xf>
    <xf numFmtId="168" fontId="0" fillId="0" borderId="0" xfId="7" applyNumberFormat="1" applyFont="1" applyAlignment="1">
      <alignment horizontal="center" wrapText="1"/>
    </xf>
    <xf numFmtId="168" fontId="13" fillId="2" borderId="14" xfId="7" applyNumberFormat="1" applyFont="1" applyFill="1" applyBorder="1" applyAlignment="1" applyProtection="1">
      <alignment wrapText="1"/>
    </xf>
    <xf numFmtId="168" fontId="16" fillId="0" borderId="14" xfId="7" applyNumberFormat="1" applyFont="1" applyBorder="1" applyAlignment="1">
      <alignment wrapText="1"/>
    </xf>
    <xf numFmtId="168" fontId="12" fillId="2" borderId="14" xfId="7" applyNumberFormat="1" applyFont="1" applyFill="1" applyBorder="1" applyAlignment="1" applyProtection="1">
      <alignment wrapText="1"/>
    </xf>
    <xf numFmtId="168" fontId="3" fillId="0" borderId="14" xfId="7" applyNumberFormat="1" applyFont="1" applyBorder="1" applyAlignment="1">
      <alignment wrapText="1"/>
    </xf>
    <xf numFmtId="168" fontId="12" fillId="2" borderId="0" xfId="7" applyNumberFormat="1" applyFont="1" applyFill="1" applyBorder="1" applyAlignment="1" applyProtection="1">
      <alignment wrapText="1"/>
    </xf>
    <xf numFmtId="168" fontId="0" fillId="0" borderId="0" xfId="7" applyNumberFormat="1" applyFont="1" applyAlignment="1">
      <alignment wrapText="1"/>
    </xf>
    <xf numFmtId="168" fontId="13" fillId="2" borderId="0" xfId="7" applyNumberFormat="1" applyFont="1" applyFill="1" applyBorder="1" applyAlignment="1" applyProtection="1">
      <alignment wrapText="1"/>
    </xf>
    <xf numFmtId="168" fontId="16" fillId="0" borderId="0" xfId="7" applyNumberFormat="1" applyFont="1" applyAlignment="1">
      <alignment wrapText="1"/>
    </xf>
    <xf numFmtId="0" fontId="34" fillId="5" borderId="29" xfId="0" applyFont="1" applyFill="1" applyBorder="1" applyAlignment="1">
      <alignment wrapText="1"/>
    </xf>
    <xf numFmtId="0" fontId="60" fillId="12" borderId="0" xfId="0" applyFont="1" applyFill="1" applyAlignment="1">
      <alignment vertical="center" wrapText="1"/>
    </xf>
    <xf numFmtId="0" fontId="60" fillId="12" borderId="0" xfId="0" applyFont="1" applyFill="1" applyAlignment="1">
      <alignment vertical="top" wrapText="1"/>
    </xf>
    <xf numFmtId="0" fontId="0" fillId="0" borderId="0" xfId="0" applyAlignment="1">
      <alignment vertical="top" wrapText="1"/>
    </xf>
    <xf numFmtId="0" fontId="44" fillId="0" borderId="0" xfId="0" applyFont="1" applyAlignment="1">
      <alignment wrapText="1"/>
    </xf>
    <xf numFmtId="0" fontId="20" fillId="16" borderId="11" xfId="3" applyFont="1" applyFill="1" applyBorder="1" applyAlignment="1">
      <alignment horizontal="left" vertical="center" wrapText="1"/>
    </xf>
    <xf numFmtId="0" fontId="0" fillId="16" borderId="11" xfId="0" applyFill="1" applyBorder="1" applyAlignment="1">
      <alignment horizontal="left" vertical="center" wrapText="1"/>
    </xf>
    <xf numFmtId="9" fontId="38" fillId="13" borderId="15" xfId="1" applyFont="1" applyFill="1" applyBorder="1" applyAlignment="1">
      <alignment horizontal="center" vertical="center"/>
    </xf>
    <xf numFmtId="0" fontId="0" fillId="0" borderId="17" xfId="0" applyBorder="1" applyAlignment="1">
      <alignment horizontal="center" vertical="center"/>
    </xf>
    <xf numFmtId="42" fontId="38" fillId="13" borderId="15" xfId="197" applyFont="1" applyFill="1" applyBorder="1" applyAlignment="1">
      <alignment horizontal="center" vertical="center"/>
    </xf>
    <xf numFmtId="42" fontId="0" fillId="0" borderId="17" xfId="197" applyFont="1" applyBorder="1" applyAlignment="1">
      <alignment horizontal="center" vertical="center"/>
    </xf>
    <xf numFmtId="9" fontId="38" fillId="17" borderId="15" xfId="1" applyFont="1" applyFill="1" applyBorder="1" applyAlignment="1">
      <alignment horizontal="center" vertical="center"/>
    </xf>
    <xf numFmtId="0" fontId="0" fillId="17" borderId="17" xfId="0" applyFill="1" applyBorder="1" applyAlignment="1">
      <alignment horizontal="center" vertical="center"/>
    </xf>
    <xf numFmtId="9" fontId="16" fillId="6" borderId="15" xfId="1" applyFont="1" applyFill="1" applyBorder="1" applyAlignment="1" applyProtection="1">
      <alignment horizontal="right" vertical="center" wrapText="1"/>
    </xf>
    <xf numFmtId="0" fontId="0" fillId="0" borderId="14" xfId="0" applyBorder="1" applyAlignment="1">
      <alignment horizontal="right" vertical="center" wrapText="1"/>
    </xf>
    <xf numFmtId="0" fontId="0" fillId="0" borderId="17" xfId="0" applyBorder="1" applyAlignment="1">
      <alignment horizontal="right" vertical="center" wrapText="1"/>
    </xf>
  </cellXfs>
  <cellStyles count="198">
    <cellStyle name="Currency" xfId="7" builtinId="4"/>
    <cellStyle name="Currency [0]" xfId="197" builtinId="7"/>
    <cellStyle name="Currency 2" xfId="194" xr:uid="{996F56CE-9365-4F97-817B-FCD65C28C7FD}"/>
    <cellStyle name="Currency 3" xfId="196" xr:uid="{BB6B21C5-2BF5-488D-9681-3EFE965A6AAB}"/>
    <cellStyle name="Followed Hyperlink" xfId="158" builtinId="9" hidden="1"/>
    <cellStyle name="Followed Hyperlink" xfId="176" builtinId="9" hidden="1"/>
    <cellStyle name="Followed Hyperlink" xfId="186" builtinId="9" hidden="1"/>
    <cellStyle name="Followed Hyperlink" xfId="166" builtinId="9" hidden="1"/>
    <cellStyle name="Followed Hyperlink" xfId="146" builtinId="9" hidden="1"/>
    <cellStyle name="Followed Hyperlink" xfId="122" builtinId="9" hidden="1"/>
    <cellStyle name="Followed Hyperlink" xfId="148" builtinId="9" hidden="1"/>
    <cellStyle name="Followed Hyperlink" xfId="116" builtinId="9" hidden="1"/>
    <cellStyle name="Followed Hyperlink" xfId="84" builtinId="9" hidden="1"/>
    <cellStyle name="Followed Hyperlink" xfId="45" builtinId="9" hidden="1"/>
    <cellStyle name="Followed Hyperlink" xfId="65" builtinId="9" hidden="1"/>
    <cellStyle name="Followed Hyperlink" xfId="35" builtinId="9" hidden="1"/>
    <cellStyle name="Followed Hyperlink" xfId="37" builtinId="9" hidden="1"/>
    <cellStyle name="Followed Hyperlink" xfId="47" builtinId="9" hidden="1"/>
    <cellStyle name="Followed Hyperlink" xfId="63" builtinId="9" hidden="1"/>
    <cellStyle name="Followed Hyperlink" xfId="59" builtinId="9" hidden="1"/>
    <cellStyle name="Followed Hyperlink" xfId="17" builtinId="9" hidden="1"/>
    <cellStyle name="Followed Hyperlink" xfId="19" builtinId="9" hidden="1"/>
    <cellStyle name="Followed Hyperlink" xfId="11" builtinId="9" hidden="1"/>
    <cellStyle name="Followed Hyperlink" xfId="29" builtinId="9" hidden="1"/>
    <cellStyle name="Followed Hyperlink" xfId="25" builtinId="9" hidden="1"/>
    <cellStyle name="Followed Hyperlink" xfId="23" builtinId="9" hidden="1"/>
    <cellStyle name="Followed Hyperlink" xfId="53" builtinId="9" hidden="1"/>
    <cellStyle name="Followed Hyperlink" xfId="128" builtinId="9" hidden="1"/>
    <cellStyle name="Followed Hyperlink" xfId="112" builtinId="9" hidden="1"/>
    <cellStyle name="Followed Hyperlink" xfId="96" builtinId="9" hidden="1"/>
    <cellStyle name="Followed Hyperlink" xfId="136" builtinId="9" hidden="1"/>
    <cellStyle name="Followed Hyperlink" xfId="144" builtinId="9" hidden="1"/>
    <cellStyle name="Followed Hyperlink" xfId="168" builtinId="9" hidden="1"/>
    <cellStyle name="Followed Hyperlink" xfId="160" builtinId="9" hidden="1"/>
    <cellStyle name="Followed Hyperlink" xfId="152" builtinId="9" hidden="1"/>
    <cellStyle name="Followed Hyperlink" xfId="88" builtinId="9" hidden="1"/>
    <cellStyle name="Followed Hyperlink" xfId="104" builtinId="9" hidden="1"/>
    <cellStyle name="Followed Hyperlink" xfId="120" builtinId="9" hidden="1"/>
    <cellStyle name="Followed Hyperlink" xfId="31" builtinId="9" hidden="1"/>
    <cellStyle name="Followed Hyperlink" xfId="73" builtinId="9" hidden="1"/>
    <cellStyle name="Followed Hyperlink" xfId="9" builtinId="9" hidden="1"/>
    <cellStyle name="Followed Hyperlink" xfId="21" builtinId="9" hidden="1"/>
    <cellStyle name="Followed Hyperlink" xfId="13" builtinId="9" hidden="1"/>
    <cellStyle name="Followed Hyperlink" xfId="15" builtinId="9" hidden="1"/>
    <cellStyle name="Followed Hyperlink" xfId="27" builtinId="9" hidden="1"/>
    <cellStyle name="Followed Hyperlink" xfId="43" builtinId="9" hidden="1"/>
    <cellStyle name="Followed Hyperlink" xfId="69" builtinId="9" hidden="1"/>
    <cellStyle name="Followed Hyperlink" xfId="57" builtinId="9" hidden="1"/>
    <cellStyle name="Followed Hyperlink" xfId="41" builtinId="9" hidden="1"/>
    <cellStyle name="Followed Hyperlink" xfId="80" builtinId="9" hidden="1"/>
    <cellStyle name="Followed Hyperlink" xfId="67" builtinId="9" hidden="1"/>
    <cellStyle name="Followed Hyperlink" xfId="55" builtinId="9" hidden="1"/>
    <cellStyle name="Followed Hyperlink" xfId="33" builtinId="9" hidden="1"/>
    <cellStyle name="Followed Hyperlink" xfId="100" builtinId="9" hidden="1"/>
    <cellStyle name="Followed Hyperlink" xfId="132" builtinId="9" hidden="1"/>
    <cellStyle name="Followed Hyperlink" xfId="164" builtinId="9" hidden="1"/>
    <cellStyle name="Followed Hyperlink" xfId="134" builtinId="9" hidden="1"/>
    <cellStyle name="Followed Hyperlink" xfId="154" builtinId="9" hidden="1"/>
    <cellStyle name="Followed Hyperlink" xfId="178" builtinId="9" hidden="1"/>
    <cellStyle name="Followed Hyperlink" xfId="188" builtinId="9" hidden="1"/>
    <cellStyle name="Followed Hyperlink" xfId="190" builtinId="9" hidden="1"/>
    <cellStyle name="Followed Hyperlink" xfId="126" builtinId="9" hidden="1"/>
    <cellStyle name="Followed Hyperlink" xfId="172" builtinId="9" hidden="1"/>
    <cellStyle name="Followed Hyperlink" xfId="138" builtinId="9" hidden="1"/>
    <cellStyle name="Followed Hyperlink" xfId="150" builtinId="9" hidden="1"/>
    <cellStyle name="Followed Hyperlink" xfId="162" builtinId="9" hidden="1"/>
    <cellStyle name="Followed Hyperlink" xfId="182" builtinId="9" hidden="1"/>
    <cellStyle name="Followed Hyperlink" xfId="192" builtinId="9" hidden="1"/>
    <cellStyle name="Followed Hyperlink" xfId="184" builtinId="9" hidden="1"/>
    <cellStyle name="Followed Hyperlink" xfId="174" builtinId="9" hidden="1"/>
    <cellStyle name="Followed Hyperlink" xfId="142" builtinId="9" hidden="1"/>
    <cellStyle name="Followed Hyperlink" xfId="98" builtinId="9" hidden="1"/>
    <cellStyle name="Followed Hyperlink" xfId="114" builtinId="9" hidden="1"/>
    <cellStyle name="Followed Hyperlink" xfId="94" builtinId="9" hidden="1"/>
    <cellStyle name="Followed Hyperlink" xfId="90" builtinId="9" hidden="1"/>
    <cellStyle name="Followed Hyperlink" xfId="82" builtinId="9" hidden="1"/>
    <cellStyle name="Followed Hyperlink" xfId="86" builtinId="9" hidden="1"/>
    <cellStyle name="Followed Hyperlink" xfId="118" builtinId="9" hidden="1"/>
    <cellStyle name="Followed Hyperlink" xfId="102" builtinId="9" hidden="1"/>
    <cellStyle name="Followed Hyperlink" xfId="110" builtinId="9" hidden="1"/>
    <cellStyle name="Followed Hyperlink" xfId="77" builtinId="9" hidden="1"/>
    <cellStyle name="Followed Hyperlink" xfId="106" builtinId="9" hidden="1"/>
    <cellStyle name="Followed Hyperlink" xfId="180" builtinId="9" hidden="1"/>
    <cellStyle name="Followed Hyperlink" xfId="170" builtinId="9" hidden="1"/>
    <cellStyle name="Followed Hyperlink" xfId="130" builtinId="9" hidden="1"/>
    <cellStyle name="Followed Hyperlink" xfId="75" builtinId="9" hidden="1"/>
    <cellStyle name="Followed Hyperlink" xfId="92" builtinId="9" hidden="1"/>
    <cellStyle name="Followed Hyperlink" xfId="108" builtinId="9" hidden="1"/>
    <cellStyle name="Followed Hyperlink" xfId="124" builtinId="9" hidden="1"/>
    <cellStyle name="Followed Hyperlink" xfId="140" builtinId="9" hidden="1"/>
    <cellStyle name="Followed Hyperlink" xfId="156" builtinId="9" hidden="1"/>
    <cellStyle name="Followed Hyperlink" xfId="39" builtinId="9" hidden="1"/>
    <cellStyle name="Followed Hyperlink" xfId="61" builtinId="9" hidden="1"/>
    <cellStyle name="Followed Hyperlink" xfId="49" builtinId="9" hidden="1"/>
    <cellStyle name="Followed Hyperlink" xfId="71" builtinId="9" hidden="1"/>
    <cellStyle name="Followed Hyperlink" xfId="51" builtinId="9" hidden="1"/>
    <cellStyle name="Heading 1" xfId="4" xr:uid="{00000000-0005-0000-0000-00005F000000}"/>
    <cellStyle name="Hyperlink" xfId="175" builtinId="8" hidden="1"/>
    <cellStyle name="Hyperlink" xfId="163" builtinId="8" hidden="1"/>
    <cellStyle name="Hyperlink" xfId="46" builtinId="8" hidden="1"/>
    <cellStyle name="Hyperlink" xfId="91" builtinId="8" hidden="1"/>
    <cellStyle name="Hyperlink" xfId="81" builtinId="8" hidden="1"/>
    <cellStyle name="Hyperlink" xfId="48" builtinId="8" hidden="1"/>
    <cellStyle name="Hyperlink" xfId="26" builtinId="8" hidden="1"/>
    <cellStyle name="Hyperlink" xfId="28" builtinId="8" hidden="1"/>
    <cellStyle name="Hyperlink" xfId="38" builtinId="8" hidden="1"/>
    <cellStyle name="Hyperlink" xfId="40" builtinId="8" hidden="1"/>
    <cellStyle name="Hyperlink" xfId="32" builtinId="8" hidden="1"/>
    <cellStyle name="Hyperlink" xfId="18" builtinId="8" hidden="1"/>
    <cellStyle name="Hyperlink" xfId="22" builtinId="8" hidden="1"/>
    <cellStyle name="Hyperlink" xfId="12" builtinId="8" hidden="1"/>
    <cellStyle name="Hyperlink" xfId="10" builtinId="8" hidden="1"/>
    <cellStyle name="Hyperlink" xfId="20" builtinId="8" hidden="1"/>
    <cellStyle name="Hyperlink" xfId="42" builtinId="8" hidden="1"/>
    <cellStyle name="Hyperlink" xfId="24" builtinId="8" hidden="1"/>
    <cellStyle name="Hyperlink" xfId="93" builtinId="8" hidden="1"/>
    <cellStyle name="Hyperlink" xfId="74" builtinId="8" hidden="1"/>
    <cellStyle name="Hyperlink" xfId="14" builtinId="8" hidden="1"/>
    <cellStyle name="Hyperlink" xfId="36" builtinId="8" hidden="1"/>
    <cellStyle name="Hyperlink" xfId="89" builtinId="8" hidden="1"/>
    <cellStyle name="Hyperlink" xfId="60" builtinId="8" hidden="1"/>
    <cellStyle name="Hyperlink" xfId="68" builtinId="8" hidden="1"/>
    <cellStyle name="Hyperlink" xfId="70" builtinId="8" hidden="1"/>
    <cellStyle name="Hyperlink" xfId="76" builtinId="8" hidden="1"/>
    <cellStyle name="Hyperlink" xfId="79" builtinId="8" hidden="1"/>
    <cellStyle name="Hyperlink" xfId="83" builtinId="8" hidden="1"/>
    <cellStyle name="Hyperlink" xfId="62" builtinId="8" hidden="1"/>
    <cellStyle name="Hyperlink" xfId="44" builtinId="8" hidden="1"/>
    <cellStyle name="Hyperlink" xfId="50" builtinId="8" hidden="1"/>
    <cellStyle name="Hyperlink" xfId="54" builtinId="8" hidden="1"/>
    <cellStyle name="Hyperlink" xfId="105" builtinId="8" hidden="1"/>
    <cellStyle name="Hyperlink" xfId="97" builtinId="8" hidden="1"/>
    <cellStyle name="Hyperlink" xfId="129" builtinId="8" hidden="1"/>
    <cellStyle name="Hyperlink" xfId="121" builtinId="8" hidden="1"/>
    <cellStyle name="Hyperlink" xfId="52" builtinId="8" hidden="1"/>
    <cellStyle name="Hyperlink" xfId="87" builtinId="8" hidden="1"/>
    <cellStyle name="Hyperlink" xfId="72" builtinId="8" hidden="1"/>
    <cellStyle name="Hyperlink" xfId="58" builtinId="8" hidden="1"/>
    <cellStyle name="Hyperlink" xfId="85" builtinId="8" hidden="1"/>
    <cellStyle name="Hyperlink" xfId="34" builtinId="8" hidden="1"/>
    <cellStyle name="Hyperlink" xfId="8" builtinId="8" hidden="1"/>
    <cellStyle name="Hyperlink" xfId="16" builtinId="8" hidden="1"/>
    <cellStyle name="Hyperlink" xfId="30" builtinId="8" hidden="1"/>
    <cellStyle name="Hyperlink" xfId="64" builtinId="8" hidden="1"/>
    <cellStyle name="Hyperlink" xfId="151" builtinId="8" hidden="1"/>
    <cellStyle name="Hyperlink" xfId="137" builtinId="8" hidden="1"/>
    <cellStyle name="Hyperlink" xfId="187" builtinId="8" hidden="1"/>
    <cellStyle name="Hyperlink" xfId="165" builtinId="8" hidden="1"/>
    <cellStyle name="Hyperlink" xfId="143" builtinId="8" hidden="1"/>
    <cellStyle name="Hyperlink" xfId="119" builtinId="8" hidden="1"/>
    <cellStyle name="Hyperlink" xfId="125" builtinId="8" hidden="1"/>
    <cellStyle name="Hyperlink" xfId="127" builtinId="8" hidden="1"/>
    <cellStyle name="Hyperlink" xfId="135" builtinId="8" hidden="1"/>
    <cellStyle name="Hyperlink" xfId="139" builtinId="8" hidden="1"/>
    <cellStyle name="Hyperlink" xfId="123" builtinId="8" hidden="1"/>
    <cellStyle name="Hyperlink" xfId="107" builtinId="8" hidden="1"/>
    <cellStyle name="Hyperlink" xfId="109" builtinId="8" hidden="1"/>
    <cellStyle name="Hyperlink" xfId="115" builtinId="8" hidden="1"/>
    <cellStyle name="Hyperlink" xfId="101" builtinId="8" hidden="1"/>
    <cellStyle name="Hyperlink" xfId="95" builtinId="8" hidden="1"/>
    <cellStyle name="Hyperlink" xfId="99" builtinId="8" hidden="1"/>
    <cellStyle name="Hyperlink" xfId="111" builtinId="8" hidden="1"/>
    <cellStyle name="Hyperlink" xfId="141" builtinId="8" hidden="1"/>
    <cellStyle name="Hyperlink" xfId="131" builtinId="8" hidden="1"/>
    <cellStyle name="Hyperlink" xfId="117" builtinId="8" hidden="1"/>
    <cellStyle name="Hyperlink" xfId="145" builtinId="8" hidden="1"/>
    <cellStyle name="Hyperlink" xfId="189" builtinId="8" hidden="1"/>
    <cellStyle name="Hyperlink" xfId="169" builtinId="8" hidden="1"/>
    <cellStyle name="Hyperlink" xfId="103" builtinId="8" hidden="1"/>
    <cellStyle name="Hyperlink" xfId="133" builtinId="8" hidden="1"/>
    <cellStyle name="Hyperlink" xfId="153" builtinId="8" hidden="1"/>
    <cellStyle name="Hyperlink" xfId="167" builtinId="8" hidden="1"/>
    <cellStyle name="Hyperlink" xfId="171" builtinId="8" hidden="1"/>
    <cellStyle name="Hyperlink" xfId="179" builtinId="8" hidden="1"/>
    <cellStyle name="Hyperlink" xfId="181" builtinId="8" hidden="1"/>
    <cellStyle name="Hyperlink" xfId="183" builtinId="8" hidden="1"/>
    <cellStyle name="Hyperlink" xfId="191" builtinId="8" hidden="1"/>
    <cellStyle name="Hyperlink" xfId="185" builtinId="8" hidden="1"/>
    <cellStyle name="Hyperlink" xfId="177" builtinId="8" hidden="1"/>
    <cellStyle name="Hyperlink" xfId="161" builtinId="8" hidden="1"/>
    <cellStyle name="Hyperlink" xfId="173" builtinId="8" hidden="1"/>
    <cellStyle name="Hyperlink" xfId="149" builtinId="8" hidden="1"/>
    <cellStyle name="Hyperlink" xfId="155" builtinId="8" hidden="1"/>
    <cellStyle name="Hyperlink" xfId="157" builtinId="8" hidden="1"/>
    <cellStyle name="Hyperlink" xfId="159" builtinId="8" hidden="1"/>
    <cellStyle name="Hyperlink" xfId="113" builtinId="8" hidden="1"/>
    <cellStyle name="Hyperlink" xfId="147" builtinId="8" hidden="1"/>
    <cellStyle name="Hyperlink" xfId="56" builtinId="8" hidden="1"/>
    <cellStyle name="Hyperlink" xfId="66" builtinId="8" hidden="1"/>
    <cellStyle name="Normal" xfId="0" builtinId="0"/>
    <cellStyle name="Normal 2" xfId="78" xr:uid="{00000000-0005-0000-0000-0000BD000000}"/>
    <cellStyle name="Normal 3" xfId="193" xr:uid="{BD8BBC3A-7946-47B2-A9AE-704D738FB20A}"/>
    <cellStyle name="Normal 4" xfId="195" xr:uid="{D32CF5B4-6DE4-41C8-A474-654CE1725E04}"/>
    <cellStyle name="Percent" xfId="1" builtinId="5"/>
    <cellStyle name="Smart Subtitle 1" xfId="3" xr:uid="{00000000-0005-0000-0000-0000BF000000}"/>
    <cellStyle name="Smart Subtotal" xfId="5" xr:uid="{00000000-0005-0000-0000-0000C0000000}"/>
    <cellStyle name="Smart Title" xfId="2" xr:uid="{00000000-0005-0000-0000-0000C1000000}"/>
    <cellStyle name="Smart Total" xfId="6" xr:uid="{00000000-0005-0000-0000-0000C2000000}"/>
  </cellStyles>
  <dxfs count="14">
    <dxf>
      <font>
        <color theme="0"/>
      </font>
      <fill>
        <patternFill>
          <bgColor theme="6" tint="-0.499984740745262"/>
        </patternFill>
      </fill>
    </dxf>
    <dxf>
      <font>
        <color theme="0"/>
      </font>
      <fill>
        <patternFill>
          <bgColor rgb="FFFF0000"/>
        </patternFill>
      </fill>
    </dxf>
    <dxf>
      <fill>
        <patternFill>
          <bgColor theme="0" tint="-0.499984740745262"/>
        </patternFill>
      </fill>
    </dxf>
    <dxf>
      <fill>
        <patternFill>
          <bgColor theme="9" tint="0.39994506668294322"/>
        </patternFill>
      </fill>
    </dxf>
    <dxf>
      <fill>
        <patternFill>
          <bgColor theme="7" tint="0.39994506668294322"/>
        </patternFill>
      </fill>
    </dxf>
    <dxf>
      <font>
        <color theme="0"/>
      </font>
      <fill>
        <patternFill>
          <bgColor rgb="FFEA574C"/>
        </patternFill>
      </fill>
    </dxf>
    <dxf>
      <fill>
        <patternFill>
          <bgColor theme="0" tint="-0.14996795556505021"/>
        </patternFill>
      </fill>
    </dxf>
    <dxf>
      <fill>
        <patternFill>
          <bgColor theme="0" tint="-0.24994659260841701"/>
        </patternFill>
      </fill>
    </dxf>
    <dxf>
      <fill>
        <patternFill>
          <bgColor rgb="FF79A342"/>
        </patternFill>
      </fill>
    </dxf>
    <dxf>
      <fill>
        <patternFill>
          <bgColor rgb="FFF68B1F"/>
        </patternFill>
      </fill>
    </dxf>
    <dxf>
      <font>
        <color theme="0"/>
      </font>
      <fill>
        <patternFill>
          <bgColor rgb="FFCB3C27"/>
        </patternFill>
      </fill>
    </dxf>
    <dxf>
      <fill>
        <patternFill>
          <bgColor theme="0" tint="-0.14996795556505021"/>
        </patternFill>
      </fill>
    </dxf>
    <dxf>
      <fill>
        <patternFill>
          <bgColor theme="0" tint="-0.24994659260841701"/>
        </patternFill>
      </fill>
    </dxf>
    <dxf>
      <fill>
        <patternFill>
          <bgColor theme="0" tint="-0.24994659260841701"/>
        </patternFill>
      </fill>
    </dxf>
  </dxfs>
  <tableStyles count="0" defaultTableStyle="TableStyleMedium9" defaultPivotStyle="PivotStyleMedium4"/>
  <colors>
    <mruColors>
      <color rgb="FF5CB4B6"/>
      <color rgb="FF2D8C7C"/>
      <color rgb="FFFFFFFF"/>
      <color rgb="FFCB3C27"/>
      <color rgb="FFF68B1F"/>
      <color rgb="FF79A342"/>
      <color rgb="FF007C9D"/>
      <color rgb="FFFF9999"/>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0</xdr:row>
      <xdr:rowOff>66675</xdr:rowOff>
    </xdr:from>
    <xdr:to>
      <xdr:col>7</xdr:col>
      <xdr:colOff>528614</xdr:colOff>
      <xdr:row>9</xdr:row>
      <xdr:rowOff>50332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42900" y="66675"/>
          <a:ext cx="4986314" cy="1440982"/>
        </a:xfrm>
        <a:prstGeom prst="rect">
          <a:avLst/>
        </a:prstGeom>
      </xdr:spPr>
    </xdr:pic>
    <xdr:clientData/>
  </xdr:twoCellAnchor>
  <xdr:twoCellAnchor editAs="oneCell">
    <xdr:from>
      <xdr:col>0</xdr:col>
      <xdr:colOff>352425</xdr:colOff>
      <xdr:row>9</xdr:row>
      <xdr:rowOff>34925</xdr:rowOff>
    </xdr:from>
    <xdr:to>
      <xdr:col>22</xdr:col>
      <xdr:colOff>227313</xdr:colOff>
      <xdr:row>27</xdr:row>
      <xdr:rowOff>85725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352425" y="1577975"/>
          <a:ext cx="16638888" cy="3136900"/>
        </a:xfrm>
        <a:prstGeom prst="rect">
          <a:avLst/>
        </a:prstGeom>
      </xdr:spPr>
    </xdr:pic>
    <xdr:clientData/>
  </xdr:twoCellAnchor>
  <xdr:twoCellAnchor editAs="oneCell">
    <xdr:from>
      <xdr:col>2</xdr:col>
      <xdr:colOff>314325</xdr:colOff>
      <xdr:row>26</xdr:row>
      <xdr:rowOff>45488</xdr:rowOff>
    </xdr:from>
    <xdr:to>
      <xdr:col>10</xdr:col>
      <xdr:colOff>352425</xdr:colOff>
      <xdr:row>43</xdr:row>
      <xdr:rowOff>136990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685925" y="4255538"/>
          <a:ext cx="5524500" cy="28442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28575</xdr:colOff>
      <xdr:row>1</xdr:row>
      <xdr:rowOff>123825</xdr:rowOff>
    </xdr:from>
    <xdr:to>
      <xdr:col>24</xdr:col>
      <xdr:colOff>214935</xdr:colOff>
      <xdr:row>9</xdr:row>
      <xdr:rowOff>105281</xdr:rowOff>
    </xdr:to>
    <xdr:pic>
      <xdr:nvPicPr>
        <xdr:cNvPr id="2" name="Picture 1">
          <a:extLst>
            <a:ext uri="{FF2B5EF4-FFF2-40B4-BE49-F238E27FC236}">
              <a16:creationId xmlns:a16="http://schemas.microsoft.com/office/drawing/2014/main" id="{82E59F5A-D887-430A-81C2-036E1AF68066}"/>
            </a:ext>
          </a:extLst>
        </xdr:cNvPr>
        <xdr:cNvPicPr>
          <a:picLocks noChangeAspect="1"/>
        </xdr:cNvPicPr>
      </xdr:nvPicPr>
      <xdr:blipFill>
        <a:blip xmlns:r="http://schemas.openxmlformats.org/officeDocument/2006/relationships" r:embed="rId1"/>
        <a:stretch>
          <a:fillRect/>
        </a:stretch>
      </xdr:blipFill>
      <xdr:spPr>
        <a:xfrm>
          <a:off x="11687175" y="285750"/>
          <a:ext cx="4986960" cy="1438781"/>
        </a:xfrm>
        <a:prstGeom prst="rect">
          <a:avLst/>
        </a:prstGeom>
      </xdr:spPr>
    </xdr:pic>
    <xdr:clientData/>
  </xdr:twoCellAnchor>
  <xdr:twoCellAnchor>
    <xdr:from>
      <xdr:col>11</xdr:col>
      <xdr:colOff>590550</xdr:colOff>
      <xdr:row>20</xdr:row>
      <xdr:rowOff>104775</xdr:rowOff>
    </xdr:from>
    <xdr:to>
      <xdr:col>13</xdr:col>
      <xdr:colOff>645318</xdr:colOff>
      <xdr:row>20</xdr:row>
      <xdr:rowOff>114300</xdr:rowOff>
    </xdr:to>
    <xdr:cxnSp macro="">
      <xdr:nvCxnSpPr>
        <xdr:cNvPr id="4" name="Straight Arrow Connector 3">
          <a:extLst>
            <a:ext uri="{FF2B5EF4-FFF2-40B4-BE49-F238E27FC236}">
              <a16:creationId xmlns:a16="http://schemas.microsoft.com/office/drawing/2014/main" id="{3DDB8C69-5902-42C0-8640-71011E8C8FD3}"/>
            </a:ext>
          </a:extLst>
        </xdr:cNvPr>
        <xdr:cNvCxnSpPr/>
      </xdr:nvCxnSpPr>
      <xdr:spPr>
        <a:xfrm flipV="1">
          <a:off x="8134350" y="4038600"/>
          <a:ext cx="1426368" cy="9525"/>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11</xdr:col>
      <xdr:colOff>590550</xdr:colOff>
      <xdr:row>21</xdr:row>
      <xdr:rowOff>171450</xdr:rowOff>
    </xdr:from>
    <xdr:to>
      <xdr:col>13</xdr:col>
      <xdr:colOff>645318</xdr:colOff>
      <xdr:row>21</xdr:row>
      <xdr:rowOff>180975</xdr:rowOff>
    </xdr:to>
    <xdr:cxnSp macro="">
      <xdr:nvCxnSpPr>
        <xdr:cNvPr id="7" name="Straight Arrow Connector 6">
          <a:extLst>
            <a:ext uri="{FF2B5EF4-FFF2-40B4-BE49-F238E27FC236}">
              <a16:creationId xmlns:a16="http://schemas.microsoft.com/office/drawing/2014/main" id="{54D3A0A2-C257-4E7A-AC99-A191445BB98C}"/>
            </a:ext>
          </a:extLst>
        </xdr:cNvPr>
        <xdr:cNvCxnSpPr/>
      </xdr:nvCxnSpPr>
      <xdr:spPr>
        <a:xfrm flipV="1">
          <a:off x="8134350" y="4295775"/>
          <a:ext cx="1426368" cy="9525"/>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390525</xdr:colOff>
      <xdr:row>0</xdr:row>
      <xdr:rowOff>19050</xdr:rowOff>
    </xdr:from>
    <xdr:to>
      <xdr:col>16</xdr:col>
      <xdr:colOff>78923</xdr:colOff>
      <xdr:row>1</xdr:row>
      <xdr:rowOff>150485</xdr:rowOff>
    </xdr:to>
    <xdr:pic>
      <xdr:nvPicPr>
        <xdr:cNvPr id="4" name="Picture 3">
          <a:extLst>
            <a:ext uri="{FF2B5EF4-FFF2-40B4-BE49-F238E27FC236}">
              <a16:creationId xmlns:a16="http://schemas.microsoft.com/office/drawing/2014/main" id="{CB081571-6AD9-417B-BC11-600940A989AF}"/>
            </a:ext>
          </a:extLst>
        </xdr:cNvPr>
        <xdr:cNvPicPr>
          <a:picLocks noChangeAspect="1"/>
        </xdr:cNvPicPr>
      </xdr:nvPicPr>
      <xdr:blipFill>
        <a:blip xmlns:r="http://schemas.openxmlformats.org/officeDocument/2006/relationships" r:embed="rId1"/>
        <a:stretch>
          <a:fillRect/>
        </a:stretch>
      </xdr:blipFill>
      <xdr:spPr>
        <a:xfrm>
          <a:off x="14535150" y="19050"/>
          <a:ext cx="2815138" cy="807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666750</xdr:colOff>
      <xdr:row>0</xdr:row>
      <xdr:rowOff>28575</xdr:rowOff>
    </xdr:from>
    <xdr:to>
      <xdr:col>9</xdr:col>
      <xdr:colOff>300538</xdr:colOff>
      <xdr:row>2</xdr:row>
      <xdr:rowOff>55235</xdr:rowOff>
    </xdr:to>
    <xdr:pic>
      <xdr:nvPicPr>
        <xdr:cNvPr id="3" name="Picture 2">
          <a:extLst>
            <a:ext uri="{FF2B5EF4-FFF2-40B4-BE49-F238E27FC236}">
              <a16:creationId xmlns:a16="http://schemas.microsoft.com/office/drawing/2014/main" id="{793F9269-C593-4018-A524-F8679B04E4D5}"/>
            </a:ext>
          </a:extLst>
        </xdr:cNvPr>
        <xdr:cNvPicPr>
          <a:picLocks noChangeAspect="1"/>
        </xdr:cNvPicPr>
      </xdr:nvPicPr>
      <xdr:blipFill>
        <a:blip xmlns:r="http://schemas.openxmlformats.org/officeDocument/2006/relationships" r:embed="rId1"/>
        <a:stretch>
          <a:fillRect/>
        </a:stretch>
      </xdr:blipFill>
      <xdr:spPr>
        <a:xfrm>
          <a:off x="6553200" y="28575"/>
          <a:ext cx="2815138" cy="8077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638174</xdr:colOff>
      <xdr:row>0</xdr:row>
      <xdr:rowOff>85604</xdr:rowOff>
    </xdr:from>
    <xdr:to>
      <xdr:col>8</xdr:col>
      <xdr:colOff>905436</xdr:colOff>
      <xdr:row>1</xdr:row>
      <xdr:rowOff>54283</xdr:rowOff>
    </xdr:to>
    <xdr:pic>
      <xdr:nvPicPr>
        <xdr:cNvPr id="3" name="Picture 2">
          <a:extLst>
            <a:ext uri="{FF2B5EF4-FFF2-40B4-BE49-F238E27FC236}">
              <a16:creationId xmlns:a16="http://schemas.microsoft.com/office/drawing/2014/main" id="{60B4CC27-1529-41C2-9209-2E77F3E3F36D}"/>
            </a:ext>
          </a:extLst>
        </xdr:cNvPr>
        <xdr:cNvPicPr>
          <a:picLocks noChangeAspect="1"/>
        </xdr:cNvPicPr>
      </xdr:nvPicPr>
      <xdr:blipFill>
        <a:blip xmlns:r="http://schemas.openxmlformats.org/officeDocument/2006/relationships" r:embed="rId1"/>
        <a:stretch>
          <a:fillRect/>
        </a:stretch>
      </xdr:blipFill>
      <xdr:spPr>
        <a:xfrm>
          <a:off x="7896224" y="85604"/>
          <a:ext cx="2209801" cy="6386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278246</xdr:colOff>
      <xdr:row>0</xdr:row>
      <xdr:rowOff>38100</xdr:rowOff>
    </xdr:from>
    <xdr:to>
      <xdr:col>14</xdr:col>
      <xdr:colOff>165895</xdr:colOff>
      <xdr:row>1</xdr:row>
      <xdr:rowOff>130175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7270846" y="38100"/>
          <a:ext cx="3779404" cy="1092200"/>
        </a:xfrm>
        <a:prstGeom prst="rect">
          <a:avLst/>
        </a:prstGeom>
      </xdr:spPr>
    </xdr:pic>
    <xdr:clientData/>
  </xdr:twoCellAnchor>
  <xdr:twoCellAnchor>
    <xdr:from>
      <xdr:col>1</xdr:col>
      <xdr:colOff>4038600</xdr:colOff>
      <xdr:row>51</xdr:row>
      <xdr:rowOff>215900</xdr:rowOff>
    </xdr:from>
    <xdr:to>
      <xdr:col>6</xdr:col>
      <xdr:colOff>1079500</xdr:colOff>
      <xdr:row>64</xdr:row>
      <xdr:rowOff>177800</xdr:rowOff>
    </xdr:to>
    <xdr:sp macro="" textlink="">
      <xdr:nvSpPr>
        <xdr:cNvPr id="4" name="Oval 3">
          <a:extLst>
            <a:ext uri="{FF2B5EF4-FFF2-40B4-BE49-F238E27FC236}">
              <a16:creationId xmlns:a16="http://schemas.microsoft.com/office/drawing/2014/main" id="{00000000-0008-0000-0400-000004000000}"/>
            </a:ext>
          </a:extLst>
        </xdr:cNvPr>
        <xdr:cNvSpPr/>
      </xdr:nvSpPr>
      <xdr:spPr>
        <a:xfrm>
          <a:off x="4178300" y="15887700"/>
          <a:ext cx="8724900" cy="2870200"/>
        </a:xfrm>
        <a:prstGeom prst="ellipse">
          <a:avLst/>
        </a:prstGeom>
        <a:noFill/>
        <a:ln cmpd="sng"/>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7</xdr:col>
      <xdr:colOff>546100</xdr:colOff>
      <xdr:row>32</xdr:row>
      <xdr:rowOff>0</xdr:rowOff>
    </xdr:from>
    <xdr:to>
      <xdr:col>8</xdr:col>
      <xdr:colOff>635000</xdr:colOff>
      <xdr:row>34</xdr:row>
      <xdr:rowOff>25400</xdr:rowOff>
    </xdr:to>
    <xdr:sp macro="" textlink="">
      <xdr:nvSpPr>
        <xdr:cNvPr id="10" name="Arrow: Down 9">
          <a:extLst>
            <a:ext uri="{FF2B5EF4-FFF2-40B4-BE49-F238E27FC236}">
              <a16:creationId xmlns:a16="http://schemas.microsoft.com/office/drawing/2014/main" id="{96910422-8D50-46CE-B6A6-107037DDE9B9}"/>
            </a:ext>
          </a:extLst>
        </xdr:cNvPr>
        <xdr:cNvSpPr/>
      </xdr:nvSpPr>
      <xdr:spPr>
        <a:xfrm>
          <a:off x="13411200" y="10668000"/>
          <a:ext cx="1282700" cy="1041400"/>
        </a:xfrm>
        <a:prstGeom prst="downArrow">
          <a:avLst/>
        </a:prstGeom>
        <a:solidFill>
          <a:schemeClr val="bg1">
            <a:lumMod val="75000"/>
          </a:schemeClr>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NZ" sz="1100"/>
        </a:p>
      </xdr:txBody>
    </xdr:sp>
    <xdr:clientData/>
  </xdr:twoCellAnchor>
  <xdr:twoCellAnchor>
    <xdr:from>
      <xdr:col>4</xdr:col>
      <xdr:colOff>12700</xdr:colOff>
      <xdr:row>20</xdr:row>
      <xdr:rowOff>304800</xdr:rowOff>
    </xdr:from>
    <xdr:to>
      <xdr:col>4</xdr:col>
      <xdr:colOff>1143000</xdr:colOff>
      <xdr:row>32</xdr:row>
      <xdr:rowOff>228600</xdr:rowOff>
    </xdr:to>
    <xdr:cxnSp macro="">
      <xdr:nvCxnSpPr>
        <xdr:cNvPr id="5" name="Straight Arrow Connector 4">
          <a:extLst>
            <a:ext uri="{FF2B5EF4-FFF2-40B4-BE49-F238E27FC236}">
              <a16:creationId xmlns:a16="http://schemas.microsoft.com/office/drawing/2014/main" id="{34521FFB-D9C3-4626-A5CE-47E4ECDBE427}"/>
            </a:ext>
          </a:extLst>
        </xdr:cNvPr>
        <xdr:cNvCxnSpPr/>
      </xdr:nvCxnSpPr>
      <xdr:spPr>
        <a:xfrm flipV="1">
          <a:off x="9448800" y="6743700"/>
          <a:ext cx="1130300" cy="4457700"/>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1016959</xdr:colOff>
      <xdr:row>0</xdr:row>
      <xdr:rowOff>18707</xdr:rowOff>
    </xdr:from>
    <xdr:to>
      <xdr:col>20</xdr:col>
      <xdr:colOff>523877</xdr:colOff>
      <xdr:row>3</xdr:row>
      <xdr:rowOff>59881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5352084" y="18707"/>
          <a:ext cx="3352636" cy="1458018"/>
        </a:xfrm>
        <a:prstGeom prst="rect">
          <a:avLst/>
        </a:prstGeom>
      </xdr:spPr>
    </xdr:pic>
    <xdr:clientData/>
  </xdr:twoCellAnchor>
  <xdr:twoCellAnchor>
    <xdr:from>
      <xdr:col>7</xdr:col>
      <xdr:colOff>47625</xdr:colOff>
      <xdr:row>11</xdr:row>
      <xdr:rowOff>130968</xdr:rowOff>
    </xdr:from>
    <xdr:to>
      <xdr:col>7</xdr:col>
      <xdr:colOff>654843</xdr:colOff>
      <xdr:row>11</xdr:row>
      <xdr:rowOff>130968</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a:off x="9155906" y="3155156"/>
          <a:ext cx="607218"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7</xdr:col>
      <xdr:colOff>47625</xdr:colOff>
      <xdr:row>12</xdr:row>
      <xdr:rowOff>142875</xdr:rowOff>
    </xdr:from>
    <xdr:to>
      <xdr:col>7</xdr:col>
      <xdr:colOff>654843</xdr:colOff>
      <xdr:row>12</xdr:row>
      <xdr:rowOff>142875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a:off x="9155906" y="3393281"/>
          <a:ext cx="607218"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7</xdr:col>
      <xdr:colOff>47625</xdr:colOff>
      <xdr:row>17</xdr:row>
      <xdr:rowOff>119063</xdr:rowOff>
    </xdr:from>
    <xdr:to>
      <xdr:col>7</xdr:col>
      <xdr:colOff>654843</xdr:colOff>
      <xdr:row>17</xdr:row>
      <xdr:rowOff>119063</xdr:rowOff>
    </xdr:to>
    <xdr:cxnSp macro="">
      <xdr:nvCxnSpPr>
        <xdr:cNvPr id="7" name="Straight Arrow Connector 6">
          <a:extLst>
            <a:ext uri="{FF2B5EF4-FFF2-40B4-BE49-F238E27FC236}">
              <a16:creationId xmlns:a16="http://schemas.microsoft.com/office/drawing/2014/main" id="{00000000-0008-0000-0500-000007000000}"/>
            </a:ext>
          </a:extLst>
        </xdr:cNvPr>
        <xdr:cNvCxnSpPr/>
      </xdr:nvCxnSpPr>
      <xdr:spPr>
        <a:xfrm>
          <a:off x="9155906" y="4310063"/>
          <a:ext cx="607218"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7</xdr:col>
      <xdr:colOff>59531</xdr:colOff>
      <xdr:row>18</xdr:row>
      <xdr:rowOff>166687</xdr:rowOff>
    </xdr:from>
    <xdr:to>
      <xdr:col>7</xdr:col>
      <xdr:colOff>666749</xdr:colOff>
      <xdr:row>18</xdr:row>
      <xdr:rowOff>166687</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9167812" y="4583906"/>
          <a:ext cx="607218"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9</xdr:col>
      <xdr:colOff>500062</xdr:colOff>
      <xdr:row>11</xdr:row>
      <xdr:rowOff>119063</xdr:rowOff>
    </xdr:from>
    <xdr:to>
      <xdr:col>11</xdr:col>
      <xdr:colOff>71436</xdr:colOff>
      <xdr:row>11</xdr:row>
      <xdr:rowOff>119063</xdr:rowOff>
    </xdr:to>
    <xdr:cxnSp macro="">
      <xdr:nvCxnSpPr>
        <xdr:cNvPr id="10" name="Straight Arrow Connector 9">
          <a:extLst>
            <a:ext uri="{FF2B5EF4-FFF2-40B4-BE49-F238E27FC236}">
              <a16:creationId xmlns:a16="http://schemas.microsoft.com/office/drawing/2014/main" id="{00000000-0008-0000-0500-00000A000000}"/>
            </a:ext>
          </a:extLst>
        </xdr:cNvPr>
        <xdr:cNvCxnSpPr/>
      </xdr:nvCxnSpPr>
      <xdr:spPr>
        <a:xfrm>
          <a:off x="11156156" y="3143251"/>
          <a:ext cx="369093"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0</xdr:colOff>
      <xdr:row>18</xdr:row>
      <xdr:rowOff>107156</xdr:rowOff>
    </xdr:from>
    <xdr:to>
      <xdr:col>11</xdr:col>
      <xdr:colOff>83343</xdr:colOff>
      <xdr:row>18</xdr:row>
      <xdr:rowOff>107156</xdr:rowOff>
    </xdr:to>
    <xdr:cxnSp macro="">
      <xdr:nvCxnSpPr>
        <xdr:cNvPr id="11" name="Straight Arrow Connector 10">
          <a:extLst>
            <a:ext uri="{FF2B5EF4-FFF2-40B4-BE49-F238E27FC236}">
              <a16:creationId xmlns:a16="http://schemas.microsoft.com/office/drawing/2014/main" id="{00000000-0008-0000-0500-00000B000000}"/>
            </a:ext>
          </a:extLst>
        </xdr:cNvPr>
        <xdr:cNvCxnSpPr/>
      </xdr:nvCxnSpPr>
      <xdr:spPr>
        <a:xfrm>
          <a:off x="11168063" y="4524375"/>
          <a:ext cx="440530"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11906</xdr:colOff>
      <xdr:row>17</xdr:row>
      <xdr:rowOff>107156</xdr:rowOff>
    </xdr:from>
    <xdr:to>
      <xdr:col>11</xdr:col>
      <xdr:colOff>95249</xdr:colOff>
      <xdr:row>17</xdr:row>
      <xdr:rowOff>107156</xdr:rowOff>
    </xdr:to>
    <xdr:cxnSp macro="">
      <xdr:nvCxnSpPr>
        <xdr:cNvPr id="13" name="Straight Arrow Connector 12">
          <a:extLst>
            <a:ext uri="{FF2B5EF4-FFF2-40B4-BE49-F238E27FC236}">
              <a16:creationId xmlns:a16="http://schemas.microsoft.com/office/drawing/2014/main" id="{00000000-0008-0000-0500-00000D000000}"/>
            </a:ext>
          </a:extLst>
        </xdr:cNvPr>
        <xdr:cNvCxnSpPr/>
      </xdr:nvCxnSpPr>
      <xdr:spPr>
        <a:xfrm>
          <a:off x="11179969" y="4298156"/>
          <a:ext cx="440530"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7</xdr:col>
      <xdr:colOff>23812</xdr:colOff>
      <xdr:row>29</xdr:row>
      <xdr:rowOff>119062</xdr:rowOff>
    </xdr:from>
    <xdr:to>
      <xdr:col>7</xdr:col>
      <xdr:colOff>383380</xdr:colOff>
      <xdr:row>29</xdr:row>
      <xdr:rowOff>119062</xdr:rowOff>
    </xdr:to>
    <xdr:cxnSp macro="">
      <xdr:nvCxnSpPr>
        <xdr:cNvPr id="14" name="Straight Arrow Connector 13">
          <a:extLst>
            <a:ext uri="{FF2B5EF4-FFF2-40B4-BE49-F238E27FC236}">
              <a16:creationId xmlns:a16="http://schemas.microsoft.com/office/drawing/2014/main" id="{00000000-0008-0000-0500-00000E000000}"/>
            </a:ext>
          </a:extLst>
        </xdr:cNvPr>
        <xdr:cNvCxnSpPr/>
      </xdr:nvCxnSpPr>
      <xdr:spPr>
        <a:xfrm>
          <a:off x="9167812" y="6500812"/>
          <a:ext cx="359568"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7</xdr:col>
      <xdr:colOff>23812</xdr:colOff>
      <xdr:row>30</xdr:row>
      <xdr:rowOff>107156</xdr:rowOff>
    </xdr:from>
    <xdr:to>
      <xdr:col>7</xdr:col>
      <xdr:colOff>383380</xdr:colOff>
      <xdr:row>30</xdr:row>
      <xdr:rowOff>107156</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a:off x="9167812" y="6715125"/>
          <a:ext cx="359568"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7</xdr:col>
      <xdr:colOff>35719</xdr:colOff>
      <xdr:row>31</xdr:row>
      <xdr:rowOff>107155</xdr:rowOff>
    </xdr:from>
    <xdr:to>
      <xdr:col>7</xdr:col>
      <xdr:colOff>395287</xdr:colOff>
      <xdr:row>31</xdr:row>
      <xdr:rowOff>107155</xdr:rowOff>
    </xdr:to>
    <xdr:cxnSp macro="">
      <xdr:nvCxnSpPr>
        <xdr:cNvPr id="16" name="Straight Arrow Connector 15">
          <a:extLst>
            <a:ext uri="{FF2B5EF4-FFF2-40B4-BE49-F238E27FC236}">
              <a16:creationId xmlns:a16="http://schemas.microsoft.com/office/drawing/2014/main" id="{00000000-0008-0000-0500-000010000000}"/>
            </a:ext>
          </a:extLst>
        </xdr:cNvPr>
        <xdr:cNvCxnSpPr/>
      </xdr:nvCxnSpPr>
      <xdr:spPr>
        <a:xfrm>
          <a:off x="9179719" y="6941343"/>
          <a:ext cx="359568"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7</xdr:col>
      <xdr:colOff>0</xdr:colOff>
      <xdr:row>34</xdr:row>
      <xdr:rowOff>214313</xdr:rowOff>
    </xdr:from>
    <xdr:to>
      <xdr:col>7</xdr:col>
      <xdr:colOff>359568</xdr:colOff>
      <xdr:row>34</xdr:row>
      <xdr:rowOff>214313</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a:off x="9155906" y="7453313"/>
          <a:ext cx="359568"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7</xdr:col>
      <xdr:colOff>23812</xdr:colOff>
      <xdr:row>32</xdr:row>
      <xdr:rowOff>119063</xdr:rowOff>
    </xdr:from>
    <xdr:to>
      <xdr:col>7</xdr:col>
      <xdr:colOff>383380</xdr:colOff>
      <xdr:row>32</xdr:row>
      <xdr:rowOff>119063</xdr:rowOff>
    </xdr:to>
    <xdr:cxnSp macro="">
      <xdr:nvCxnSpPr>
        <xdr:cNvPr id="19" name="Straight Arrow Connector 18">
          <a:extLst>
            <a:ext uri="{FF2B5EF4-FFF2-40B4-BE49-F238E27FC236}">
              <a16:creationId xmlns:a16="http://schemas.microsoft.com/office/drawing/2014/main" id="{00000000-0008-0000-0500-000013000000}"/>
            </a:ext>
          </a:extLst>
        </xdr:cNvPr>
        <xdr:cNvCxnSpPr/>
      </xdr:nvCxnSpPr>
      <xdr:spPr>
        <a:xfrm>
          <a:off x="9322593" y="6905626"/>
          <a:ext cx="359568"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7</xdr:col>
      <xdr:colOff>11907</xdr:colOff>
      <xdr:row>33</xdr:row>
      <xdr:rowOff>107157</xdr:rowOff>
    </xdr:from>
    <xdr:to>
      <xdr:col>7</xdr:col>
      <xdr:colOff>371475</xdr:colOff>
      <xdr:row>33</xdr:row>
      <xdr:rowOff>107157</xdr:rowOff>
    </xdr:to>
    <xdr:cxnSp macro="">
      <xdr:nvCxnSpPr>
        <xdr:cNvPr id="20" name="Straight Arrow Connector 19">
          <a:extLst>
            <a:ext uri="{FF2B5EF4-FFF2-40B4-BE49-F238E27FC236}">
              <a16:creationId xmlns:a16="http://schemas.microsoft.com/office/drawing/2014/main" id="{00000000-0008-0000-0500-000014000000}"/>
            </a:ext>
          </a:extLst>
        </xdr:cNvPr>
        <xdr:cNvCxnSpPr/>
      </xdr:nvCxnSpPr>
      <xdr:spPr>
        <a:xfrm>
          <a:off x="9310688" y="7119938"/>
          <a:ext cx="359568"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9</xdr:col>
      <xdr:colOff>488156</xdr:colOff>
      <xdr:row>12</xdr:row>
      <xdr:rowOff>107156</xdr:rowOff>
    </xdr:from>
    <xdr:to>
      <xdr:col>11</xdr:col>
      <xdr:colOff>59530</xdr:colOff>
      <xdr:row>12</xdr:row>
      <xdr:rowOff>107156</xdr:rowOff>
    </xdr:to>
    <xdr:cxnSp macro="">
      <xdr:nvCxnSpPr>
        <xdr:cNvPr id="24" name="Straight Arrow Connector 23">
          <a:extLst>
            <a:ext uri="{FF2B5EF4-FFF2-40B4-BE49-F238E27FC236}">
              <a16:creationId xmlns:a16="http://schemas.microsoft.com/office/drawing/2014/main" id="{00000000-0008-0000-0500-000018000000}"/>
            </a:ext>
          </a:extLst>
        </xdr:cNvPr>
        <xdr:cNvCxnSpPr/>
      </xdr:nvCxnSpPr>
      <xdr:spPr>
        <a:xfrm>
          <a:off x="11191875" y="2940844"/>
          <a:ext cx="440530" cy="0"/>
        </a:xfrm>
        <a:prstGeom prst="straightConnector1">
          <a:avLst/>
        </a:prstGeom>
        <a:ln w="57150">
          <a:solidFill>
            <a:schemeClr val="bg1">
              <a:lumMod val="5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1162050</xdr:colOff>
      <xdr:row>1</xdr:row>
      <xdr:rowOff>19050</xdr:rowOff>
    </xdr:from>
    <xdr:to>
      <xdr:col>13</xdr:col>
      <xdr:colOff>73025</xdr:colOff>
      <xdr:row>2</xdr:row>
      <xdr:rowOff>377934</xdr:rowOff>
    </xdr:to>
    <xdr:pic>
      <xdr:nvPicPr>
        <xdr:cNvPr id="2" name="Picture 1">
          <a:extLst>
            <a:ext uri="{FF2B5EF4-FFF2-40B4-BE49-F238E27FC236}">
              <a16:creationId xmlns:a16="http://schemas.microsoft.com/office/drawing/2014/main" id="{C69B6699-6E57-492E-A560-D44753E99940}"/>
            </a:ext>
          </a:extLst>
        </xdr:cNvPr>
        <xdr:cNvPicPr>
          <a:picLocks noChangeAspect="1"/>
        </xdr:cNvPicPr>
      </xdr:nvPicPr>
      <xdr:blipFill>
        <a:blip xmlns:r="http://schemas.openxmlformats.org/officeDocument/2006/relationships" r:embed="rId1"/>
        <a:stretch>
          <a:fillRect/>
        </a:stretch>
      </xdr:blipFill>
      <xdr:spPr>
        <a:xfrm>
          <a:off x="11544300" y="180975"/>
          <a:ext cx="2447925" cy="106373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ettina Reid" id="{34711A61-604A-41A8-BA6E-04F6FE3D3972}" userId="S::reidb@tpk.govt.nz::d70795d5-92aa-4565-9157-e6acc68f177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6" dT="2025-01-29T02:25:10.81" personId="{34711A61-604A-41A8-BA6E-04F6FE3D3972}" id="{4D7CE99B-B4E2-4E56-BF0B-6CC9178AFEEB}">
    <text>Minor RCamendment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D8C7C"/>
  </sheetPr>
  <dimension ref="A1:AB54"/>
  <sheetViews>
    <sheetView showGridLines="0" showRowColHeaders="0" tabSelected="1" workbookViewId="0">
      <selection activeCell="Q3" sqref="Q3"/>
    </sheetView>
  </sheetViews>
  <sheetFormatPr defaultRowHeight="13.5" x14ac:dyDescent="0.3"/>
  <sheetData>
    <row r="1" spans="1:28" x14ac:dyDescent="0.3">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row>
    <row r="2" spans="1:28" x14ac:dyDescent="0.3">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row>
    <row r="3" spans="1:28" x14ac:dyDescent="0.3">
      <c r="A3" s="47"/>
      <c r="B3" s="47"/>
      <c r="C3" s="47"/>
      <c r="D3" s="47"/>
      <c r="E3" s="47"/>
      <c r="F3" s="47"/>
      <c r="G3" s="47"/>
      <c r="H3" s="47"/>
      <c r="I3" s="47"/>
      <c r="J3" s="47"/>
      <c r="K3" s="47"/>
      <c r="L3" s="47"/>
      <c r="M3" s="47"/>
      <c r="N3" s="47"/>
      <c r="O3" s="47"/>
      <c r="P3" s="47"/>
      <c r="Q3" s="47" t="s">
        <v>0</v>
      </c>
      <c r="R3" s="47"/>
      <c r="S3" s="47"/>
      <c r="T3" s="47"/>
      <c r="U3" s="47"/>
      <c r="V3" s="47"/>
      <c r="W3" s="47"/>
      <c r="X3" s="47"/>
      <c r="Y3" s="47"/>
      <c r="Z3" s="47"/>
      <c r="AA3" s="47"/>
      <c r="AB3" s="47"/>
    </row>
    <row r="4" spans="1:28" x14ac:dyDescent="0.3">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row>
    <row r="5" spans="1:28" x14ac:dyDescent="0.3">
      <c r="A5" s="47"/>
      <c r="B5" s="47"/>
      <c r="C5" s="47"/>
      <c r="D5" s="47"/>
      <c r="E5" s="47"/>
      <c r="F5" s="47"/>
      <c r="G5" s="47"/>
      <c r="H5" s="47"/>
      <c r="I5" s="47"/>
      <c r="J5" s="47"/>
      <c r="K5" s="47"/>
      <c r="L5" s="47"/>
      <c r="M5" s="47"/>
      <c r="N5" s="47"/>
      <c r="O5" s="47"/>
      <c r="P5" s="47"/>
      <c r="Q5" s="47"/>
      <c r="R5" s="47"/>
      <c r="S5" s="47"/>
      <c r="T5" s="47"/>
      <c r="U5" s="47"/>
      <c r="V5" s="47"/>
      <c r="W5" s="47"/>
      <c r="X5" s="47"/>
      <c r="Y5" s="47"/>
      <c r="Z5" s="47"/>
      <c r="AA5" s="47"/>
      <c r="AB5" s="47"/>
    </row>
    <row r="6" spans="1:28" x14ac:dyDescent="0.3">
      <c r="A6" s="47"/>
      <c r="B6" s="47"/>
      <c r="C6" s="47"/>
      <c r="D6" s="47"/>
      <c r="E6" s="47"/>
      <c r="F6" s="47"/>
      <c r="G6" s="47"/>
      <c r="H6" s="47"/>
      <c r="I6" s="47"/>
      <c r="J6" s="47"/>
      <c r="K6" s="47"/>
      <c r="L6" s="47"/>
      <c r="M6" s="47"/>
      <c r="N6" s="47"/>
      <c r="O6" s="47"/>
      <c r="P6" s="47"/>
      <c r="Q6" s="47"/>
      <c r="R6" s="47"/>
      <c r="S6" s="47"/>
      <c r="T6" s="47"/>
      <c r="U6" s="47"/>
      <c r="V6" s="47"/>
      <c r="W6" s="47"/>
      <c r="X6" s="47"/>
      <c r="Y6" s="47"/>
      <c r="Z6" s="47"/>
      <c r="AA6" s="47"/>
      <c r="AB6" s="47"/>
    </row>
    <row r="7" spans="1:28" x14ac:dyDescent="0.3">
      <c r="A7" s="47"/>
      <c r="B7" s="47"/>
      <c r="C7" s="47"/>
      <c r="D7" s="47"/>
      <c r="E7" s="47"/>
      <c r="F7" s="47"/>
      <c r="G7" s="47"/>
      <c r="H7" s="47"/>
      <c r="I7" s="47"/>
      <c r="J7" s="47"/>
      <c r="K7" s="47"/>
      <c r="L7" s="47"/>
      <c r="M7" s="47"/>
      <c r="N7" s="47"/>
      <c r="O7" s="47"/>
      <c r="P7" s="47"/>
      <c r="Q7" s="47"/>
      <c r="R7" s="47"/>
      <c r="S7" s="47"/>
      <c r="T7" s="47"/>
      <c r="U7" s="47"/>
      <c r="V7" s="47"/>
      <c r="W7" s="47"/>
      <c r="X7" s="47"/>
      <c r="Y7" s="47"/>
      <c r="Z7" s="47"/>
      <c r="AA7" s="47"/>
      <c r="AB7" s="47"/>
    </row>
    <row r="8" spans="1:28" x14ac:dyDescent="0.3">
      <c r="A8" s="47"/>
      <c r="B8" s="47"/>
      <c r="C8" s="47"/>
      <c r="D8" s="47"/>
      <c r="E8" s="47"/>
      <c r="F8" s="47"/>
      <c r="G8" s="47"/>
      <c r="H8" s="47"/>
      <c r="I8" s="47"/>
      <c r="J8" s="47"/>
      <c r="K8" s="47"/>
      <c r="L8" s="47"/>
      <c r="M8" s="47"/>
      <c r="N8" s="47"/>
      <c r="O8" s="47"/>
      <c r="P8" s="47"/>
      <c r="Q8" s="47"/>
      <c r="R8" s="47"/>
      <c r="S8" s="47"/>
      <c r="T8" s="47"/>
      <c r="U8" s="47"/>
      <c r="V8" s="47"/>
      <c r="W8" s="47"/>
      <c r="X8" s="47"/>
      <c r="Y8" s="47"/>
      <c r="Z8" s="47"/>
      <c r="AA8" s="47"/>
      <c r="AB8" s="47"/>
    </row>
    <row r="9" spans="1:28" x14ac:dyDescent="0.3">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row>
    <row r="10" spans="1:28" x14ac:dyDescent="0.3">
      <c r="A10" s="47"/>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row>
    <row r="11" spans="1:28" x14ac:dyDescent="0.3">
      <c r="A11" s="47"/>
      <c r="B11" s="47"/>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row>
    <row r="12" spans="1:28" x14ac:dyDescent="0.3">
      <c r="A12" s="47"/>
      <c r="B12" s="47"/>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row>
    <row r="13" spans="1:28" x14ac:dyDescent="0.3">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row>
    <row r="14" spans="1:28" x14ac:dyDescent="0.3">
      <c r="A14" s="47"/>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row>
    <row r="15" spans="1:28" x14ac:dyDescent="0.3">
      <c r="A15" s="47"/>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row>
    <row r="16" spans="1:28" x14ac:dyDescent="0.3">
      <c r="A16" s="47"/>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row>
    <row r="17" spans="1:28" x14ac:dyDescent="0.3">
      <c r="A17" s="47"/>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row>
    <row r="18" spans="1:28" x14ac:dyDescent="0.3">
      <c r="A18" s="47"/>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row>
    <row r="19" spans="1:28" x14ac:dyDescent="0.3">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row>
    <row r="20" spans="1:28" x14ac:dyDescent="0.3">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row>
    <row r="21" spans="1:28" x14ac:dyDescent="0.3">
      <c r="A21" s="47"/>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row>
    <row r="22" spans="1:28" x14ac:dyDescent="0.3">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row>
    <row r="23" spans="1:28" x14ac:dyDescent="0.3">
      <c r="A23" s="47"/>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row>
    <row r="24" spans="1:28" x14ac:dyDescent="0.3">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row>
    <row r="25" spans="1:28" x14ac:dyDescent="0.3">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row>
    <row r="26" spans="1:28" x14ac:dyDescent="0.3">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row>
    <row r="27" spans="1:28" x14ac:dyDescent="0.3">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row>
    <row r="28" spans="1:28" x14ac:dyDescent="0.3">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row>
    <row r="29" spans="1:28" x14ac:dyDescent="0.3">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row>
    <row r="30" spans="1:28" x14ac:dyDescent="0.3">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row>
    <row r="31" spans="1:28" x14ac:dyDescent="0.3">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row>
    <row r="32" spans="1:28" x14ac:dyDescent="0.3">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row>
    <row r="33" spans="1:28" x14ac:dyDescent="0.3">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row>
    <row r="34" spans="1:28" x14ac:dyDescent="0.3">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row>
    <row r="35" spans="1:28" x14ac:dyDescent="0.3">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row>
    <row r="36" spans="1:28" x14ac:dyDescent="0.3">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row>
    <row r="37" spans="1:28" x14ac:dyDescent="0.3">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row>
    <row r="38" spans="1:28" x14ac:dyDescent="0.3">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row>
    <row r="39" spans="1:28" x14ac:dyDescent="0.3">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row>
    <row r="40" spans="1:28" x14ac:dyDescent="0.3">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row>
    <row r="41" spans="1:28" x14ac:dyDescent="0.3">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row>
    <row r="42" spans="1:28" x14ac:dyDescent="0.3">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row>
    <row r="43" spans="1:28" x14ac:dyDescent="0.3">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row>
    <row r="44" spans="1:28" x14ac:dyDescent="0.3">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row>
    <row r="45" spans="1:28" x14ac:dyDescent="0.3">
      <c r="A45" s="47"/>
      <c r="B45" s="47"/>
      <c r="C45" s="47"/>
      <c r="D45" s="47"/>
      <c r="E45" s="47"/>
      <c r="F45" s="47"/>
      <c r="G45" s="47"/>
      <c r="H45" s="47"/>
      <c r="I45" s="47"/>
      <c r="J45" s="47" t="s">
        <v>1</v>
      </c>
      <c r="K45" s="47"/>
      <c r="L45" s="47"/>
      <c r="M45" s="47"/>
      <c r="N45" s="47"/>
      <c r="O45" s="47"/>
      <c r="P45" s="47"/>
      <c r="Q45" s="47"/>
      <c r="R45" s="47"/>
      <c r="S45" s="47"/>
      <c r="T45" s="47"/>
      <c r="U45" s="47"/>
      <c r="V45" s="47"/>
      <c r="W45" s="47"/>
      <c r="X45" s="47"/>
      <c r="Y45" s="47"/>
      <c r="Z45" s="47"/>
      <c r="AA45" s="47"/>
      <c r="AB45" s="47"/>
    </row>
    <row r="46" spans="1:28" x14ac:dyDescent="0.3">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row>
    <row r="47" spans="1:28" x14ac:dyDescent="0.3">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row>
    <row r="48" spans="1:28" x14ac:dyDescent="0.3">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row>
    <row r="49" spans="1:28" x14ac:dyDescent="0.3">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row>
    <row r="50" spans="1:28" x14ac:dyDescent="0.3">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row>
    <row r="51" spans="1:28" x14ac:dyDescent="0.3">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row>
    <row r="52" spans="1:28" x14ac:dyDescent="0.3">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row>
    <row r="53" spans="1:28" x14ac:dyDescent="0.3">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row>
    <row r="54" spans="1:28" x14ac:dyDescent="0.3">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row>
  </sheetData>
  <sheetProtection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E7637-B0AB-4E02-BAF1-486CF9D10362}">
  <sheetPr>
    <tabColor theme="9" tint="0.39997558519241921"/>
  </sheetPr>
  <dimension ref="A1:AH146"/>
  <sheetViews>
    <sheetView workbookViewId="0"/>
  </sheetViews>
  <sheetFormatPr defaultRowHeight="13.5" x14ac:dyDescent="0.3"/>
  <sheetData>
    <row r="1" spans="1:34" x14ac:dyDescent="0.3">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row>
    <row r="2" spans="1:34" x14ac:dyDescent="0.3">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row>
    <row r="3" spans="1:34" ht="34.5" customHeight="1" x14ac:dyDescent="0.3">
      <c r="A3" s="192" t="s">
        <v>2</v>
      </c>
      <c r="B3" s="193"/>
      <c r="C3" s="193"/>
      <c r="D3" s="193"/>
      <c r="E3" s="193"/>
      <c r="F3" s="193"/>
      <c r="G3" s="193"/>
      <c r="H3" s="193"/>
      <c r="I3" s="193"/>
      <c r="J3" s="193"/>
      <c r="K3" s="193"/>
      <c r="L3" s="193"/>
      <c r="M3" s="193"/>
      <c r="N3" s="193"/>
      <c r="O3" s="193"/>
      <c r="P3" s="193"/>
      <c r="Q3" s="47"/>
      <c r="R3" s="47"/>
      <c r="S3" s="47"/>
      <c r="T3" s="47"/>
      <c r="U3" s="47"/>
      <c r="V3" s="47"/>
      <c r="W3" s="47"/>
      <c r="X3" s="47"/>
      <c r="Y3" s="47"/>
      <c r="Z3" s="47"/>
      <c r="AA3" s="47"/>
      <c r="AB3" s="47"/>
      <c r="AC3" s="47"/>
      <c r="AD3" s="47"/>
      <c r="AE3" s="47"/>
      <c r="AF3" s="47"/>
      <c r="AG3" s="47"/>
      <c r="AH3" s="47"/>
    </row>
    <row r="4" spans="1:34" x14ac:dyDescent="0.3">
      <c r="A4" s="190" t="s">
        <v>3</v>
      </c>
      <c r="B4" s="191"/>
      <c r="C4" s="191"/>
      <c r="D4" s="191"/>
      <c r="E4" s="191"/>
      <c r="F4" s="191"/>
      <c r="G4" s="191"/>
      <c r="H4" s="191"/>
      <c r="I4" s="191"/>
      <c r="J4" s="191"/>
      <c r="K4" s="191"/>
      <c r="L4" s="191"/>
      <c r="M4" s="191"/>
      <c r="N4" s="191"/>
      <c r="O4" s="191"/>
      <c r="P4" s="191"/>
      <c r="Q4" s="47"/>
      <c r="R4" s="47"/>
      <c r="S4" s="47"/>
      <c r="T4" s="47"/>
      <c r="U4" s="47"/>
      <c r="V4" s="47"/>
      <c r="W4" s="47"/>
      <c r="X4" s="47"/>
      <c r="Y4" s="47"/>
      <c r="Z4" s="47"/>
      <c r="AA4" s="47"/>
      <c r="AB4" s="47"/>
      <c r="AC4" s="47"/>
      <c r="AD4" s="47"/>
      <c r="AE4" s="47"/>
      <c r="AF4" s="47"/>
      <c r="AG4" s="47"/>
      <c r="AH4" s="47"/>
    </row>
    <row r="5" spans="1:34" x14ac:dyDescent="0.3">
      <c r="A5" s="47"/>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row>
    <row r="6" spans="1:34" ht="7.5" customHeight="1" x14ac:dyDescent="0.3">
      <c r="A6" s="192" t="s">
        <v>4</v>
      </c>
      <c r="B6" s="193"/>
      <c r="C6" s="193"/>
      <c r="D6" s="193"/>
      <c r="E6" s="193"/>
      <c r="F6" s="193"/>
      <c r="G6" s="193"/>
      <c r="H6" s="193"/>
      <c r="I6" s="193"/>
      <c r="J6" s="193"/>
      <c r="K6" s="193"/>
      <c r="L6" s="193"/>
      <c r="M6" s="193"/>
      <c r="N6" s="193"/>
      <c r="O6" s="193"/>
      <c r="P6" s="193"/>
      <c r="Q6" s="47"/>
      <c r="R6" s="47"/>
      <c r="S6" s="47"/>
      <c r="T6" s="47"/>
      <c r="U6" s="47"/>
      <c r="V6" s="47"/>
      <c r="W6" s="47"/>
      <c r="X6" s="47"/>
      <c r="Y6" s="47"/>
      <c r="Z6" s="47"/>
      <c r="AA6" s="47"/>
      <c r="AB6" s="47"/>
      <c r="AC6" s="47"/>
      <c r="AD6" s="47"/>
      <c r="AE6" s="47"/>
      <c r="AF6" s="47"/>
      <c r="AG6" s="47"/>
      <c r="AH6" s="47"/>
    </row>
    <row r="7" spans="1:34" ht="11.25" customHeight="1" x14ac:dyDescent="0.3">
      <c r="A7" s="193"/>
      <c r="B7" s="193"/>
      <c r="C7" s="193"/>
      <c r="D7" s="193"/>
      <c r="E7" s="193"/>
      <c r="F7" s="193"/>
      <c r="G7" s="193"/>
      <c r="H7" s="193"/>
      <c r="I7" s="193"/>
      <c r="J7" s="193"/>
      <c r="K7" s="193"/>
      <c r="L7" s="193"/>
      <c r="M7" s="193"/>
      <c r="N7" s="193"/>
      <c r="O7" s="193"/>
      <c r="P7" s="193"/>
      <c r="Q7" s="47"/>
      <c r="R7" s="47"/>
      <c r="S7" s="47"/>
      <c r="T7" s="47"/>
      <c r="U7" s="47"/>
      <c r="V7" s="47"/>
      <c r="W7" s="47"/>
      <c r="X7" s="47"/>
      <c r="Y7" s="47"/>
      <c r="Z7" s="47"/>
      <c r="AA7" s="47"/>
      <c r="AB7" s="47"/>
      <c r="AC7" s="47"/>
      <c r="AD7" s="47"/>
      <c r="AE7" s="47"/>
      <c r="AF7" s="47"/>
      <c r="AG7" s="47"/>
      <c r="AH7" s="47"/>
    </row>
    <row r="8" spans="1:34" ht="9" customHeight="1" x14ac:dyDescent="0.3">
      <c r="A8" s="193"/>
      <c r="B8" s="193"/>
      <c r="C8" s="193"/>
      <c r="D8" s="193"/>
      <c r="E8" s="193"/>
      <c r="F8" s="193"/>
      <c r="G8" s="193"/>
      <c r="H8" s="193"/>
      <c r="I8" s="193"/>
      <c r="J8" s="193"/>
      <c r="K8" s="193"/>
      <c r="L8" s="193"/>
      <c r="M8" s="193"/>
      <c r="N8" s="193"/>
      <c r="O8" s="193"/>
      <c r="P8" s="193"/>
      <c r="Q8" s="47"/>
      <c r="R8" s="47"/>
      <c r="S8" s="47"/>
      <c r="T8" s="47"/>
      <c r="U8" s="47"/>
      <c r="V8" s="47"/>
      <c r="W8" s="47"/>
      <c r="X8" s="47"/>
      <c r="Y8" s="47"/>
      <c r="Z8" s="47"/>
      <c r="AA8" s="47"/>
      <c r="AB8" s="47"/>
      <c r="AC8" s="47"/>
      <c r="AD8" s="47"/>
      <c r="AE8" s="47"/>
      <c r="AF8" s="47"/>
      <c r="AG8" s="47"/>
      <c r="AH8" s="47"/>
    </row>
    <row r="9" spans="1:34" x14ac:dyDescent="0.3">
      <c r="A9" s="167" t="s">
        <v>5</v>
      </c>
      <c r="B9" s="190" t="s">
        <v>6</v>
      </c>
      <c r="C9" s="191"/>
      <c r="D9" s="191"/>
      <c r="E9" s="191"/>
      <c r="F9" s="191"/>
      <c r="G9" s="191"/>
      <c r="H9" s="191"/>
      <c r="I9" s="191"/>
      <c r="J9" s="191"/>
      <c r="K9" s="191"/>
      <c r="L9" s="191"/>
      <c r="M9" s="191"/>
      <c r="N9" s="191"/>
      <c r="O9" s="191"/>
      <c r="P9" s="191"/>
      <c r="Q9" s="47"/>
      <c r="R9" s="47"/>
      <c r="S9" s="47"/>
      <c r="T9" s="47"/>
      <c r="U9" s="47"/>
      <c r="V9" s="47"/>
      <c r="W9" s="47"/>
      <c r="X9" s="47"/>
      <c r="Y9" s="47"/>
      <c r="Z9" s="47"/>
      <c r="AA9" s="47"/>
      <c r="AB9" s="47"/>
      <c r="AC9" s="47"/>
      <c r="AD9" s="47"/>
      <c r="AE9" s="47"/>
      <c r="AF9" s="47"/>
      <c r="AG9" s="47"/>
      <c r="AH9" s="47"/>
    </row>
    <row r="10" spans="1:34" ht="15" x14ac:dyDescent="0.3">
      <c r="A10" s="132">
        <v>1</v>
      </c>
      <c r="B10" s="188" t="s">
        <v>7</v>
      </c>
      <c r="C10" s="189"/>
      <c r="D10" s="189"/>
      <c r="E10" s="189"/>
      <c r="F10" s="189"/>
      <c r="G10" s="189"/>
      <c r="H10" s="189"/>
      <c r="I10" s="189"/>
      <c r="J10" s="189"/>
      <c r="K10" s="189"/>
      <c r="L10" s="189"/>
      <c r="M10" s="189"/>
      <c r="N10" s="189"/>
      <c r="O10" s="189"/>
      <c r="P10" s="189"/>
      <c r="Q10" s="47"/>
      <c r="R10" s="47"/>
      <c r="S10" s="47"/>
      <c r="T10" s="47"/>
      <c r="U10" s="47"/>
      <c r="V10" s="47"/>
      <c r="W10" s="47"/>
      <c r="X10" s="47"/>
      <c r="Y10" s="47"/>
      <c r="Z10" s="47"/>
      <c r="AA10" s="47"/>
      <c r="AB10" s="47"/>
      <c r="AC10" s="47"/>
      <c r="AD10" s="47"/>
      <c r="AE10" s="47"/>
      <c r="AF10" s="47"/>
      <c r="AG10" s="47"/>
      <c r="AH10" s="47"/>
    </row>
    <row r="11" spans="1:34" ht="15" x14ac:dyDescent="0.3">
      <c r="A11" s="132">
        <v>2</v>
      </c>
      <c r="B11" s="188" t="s">
        <v>8</v>
      </c>
      <c r="C11" s="189"/>
      <c r="D11" s="189"/>
      <c r="E11" s="189"/>
      <c r="F11" s="189"/>
      <c r="G11" s="189"/>
      <c r="H11" s="189"/>
      <c r="I11" s="189"/>
      <c r="J11" s="189"/>
      <c r="K11" s="189"/>
      <c r="L11" s="189"/>
      <c r="M11" s="189"/>
      <c r="N11" s="189"/>
      <c r="O11" s="189"/>
      <c r="P11" s="189"/>
      <c r="Q11" s="47"/>
      <c r="R11" s="47" t="str">
        <f>'TITLE PAGE'!$Q$3</f>
        <v>V6 - September 2023</v>
      </c>
      <c r="S11" s="47"/>
      <c r="T11" s="47"/>
      <c r="U11" s="47"/>
      <c r="V11" s="47"/>
      <c r="W11" s="47"/>
      <c r="X11" s="47"/>
      <c r="Y11" s="47"/>
      <c r="Z11" s="47"/>
      <c r="AA11" s="47"/>
      <c r="AB11" s="47"/>
      <c r="AC11" s="47"/>
      <c r="AD11" s="47"/>
      <c r="AE11" s="47"/>
      <c r="AF11" s="47"/>
      <c r="AG11" s="47"/>
      <c r="AH11" s="47"/>
    </row>
    <row r="12" spans="1:34" ht="15" x14ac:dyDescent="0.3">
      <c r="A12" s="132">
        <v>3</v>
      </c>
      <c r="B12" s="188" t="s">
        <v>9</v>
      </c>
      <c r="C12" s="189"/>
      <c r="D12" s="189"/>
      <c r="E12" s="189"/>
      <c r="F12" s="189"/>
      <c r="G12" s="189"/>
      <c r="H12" s="189"/>
      <c r="I12" s="189"/>
      <c r="J12" s="189"/>
      <c r="K12" s="189"/>
      <c r="L12" s="189"/>
      <c r="M12" s="189"/>
      <c r="N12" s="189"/>
      <c r="O12" s="189"/>
      <c r="P12" s="189"/>
      <c r="Q12" s="47"/>
      <c r="R12" s="47"/>
      <c r="S12" s="47"/>
      <c r="T12" s="47"/>
      <c r="U12" s="47"/>
      <c r="V12" s="47"/>
      <c r="W12" s="47"/>
      <c r="X12" s="47"/>
      <c r="Y12" s="47"/>
      <c r="Z12" s="47"/>
      <c r="AA12" s="47"/>
      <c r="AB12" s="47"/>
      <c r="AC12" s="47"/>
      <c r="AD12" s="47"/>
      <c r="AE12" s="47"/>
      <c r="AF12" s="47"/>
      <c r="AG12" s="47"/>
      <c r="AH12" s="47"/>
    </row>
    <row r="13" spans="1:34" ht="15" x14ac:dyDescent="0.3">
      <c r="A13" s="132">
        <v>4</v>
      </c>
      <c r="B13" s="188" t="s">
        <v>10</v>
      </c>
      <c r="C13" s="189"/>
      <c r="D13" s="189"/>
      <c r="E13" s="189"/>
      <c r="F13" s="189"/>
      <c r="G13" s="189"/>
      <c r="H13" s="189"/>
      <c r="I13" s="189"/>
      <c r="J13" s="189"/>
      <c r="K13" s="189"/>
      <c r="L13" s="189"/>
      <c r="M13" s="189"/>
      <c r="N13" s="189"/>
      <c r="O13" s="189"/>
      <c r="P13" s="189"/>
      <c r="Q13" s="47"/>
      <c r="R13" s="47"/>
      <c r="S13" s="47"/>
      <c r="T13" s="47"/>
      <c r="U13" s="47"/>
      <c r="V13" s="47"/>
      <c r="W13" s="47"/>
      <c r="X13" s="47"/>
      <c r="Y13" s="47"/>
      <c r="Z13" s="47"/>
      <c r="AA13" s="47"/>
      <c r="AB13" s="47"/>
      <c r="AC13" s="47"/>
      <c r="AD13" s="47"/>
      <c r="AE13" s="47"/>
      <c r="AF13" s="47"/>
      <c r="AG13" s="47"/>
      <c r="AH13" s="47"/>
    </row>
    <row r="14" spans="1:34" ht="15" x14ac:dyDescent="0.3">
      <c r="A14" s="132">
        <v>5</v>
      </c>
      <c r="B14" s="188" t="s">
        <v>11</v>
      </c>
      <c r="C14" s="189"/>
      <c r="D14" s="189"/>
      <c r="E14" s="189"/>
      <c r="F14" s="189"/>
      <c r="G14" s="189"/>
      <c r="H14" s="189"/>
      <c r="I14" s="189"/>
      <c r="J14" s="189"/>
      <c r="K14" s="189"/>
      <c r="L14" s="189"/>
      <c r="M14" s="189"/>
      <c r="N14" s="189"/>
      <c r="O14" s="189"/>
      <c r="P14" s="189"/>
      <c r="Q14" s="47"/>
      <c r="R14" s="47"/>
      <c r="S14" s="47"/>
      <c r="T14" s="47"/>
      <c r="U14" s="47"/>
      <c r="V14" s="47"/>
      <c r="W14" s="47"/>
      <c r="X14" s="47"/>
      <c r="Y14" s="47"/>
      <c r="Z14" s="47"/>
      <c r="AA14" s="47"/>
      <c r="AB14" s="47"/>
      <c r="AC14" s="47"/>
      <c r="AD14" s="47"/>
      <c r="AE14" s="47"/>
      <c r="AF14" s="47"/>
      <c r="AG14" s="47"/>
      <c r="AH14" s="47"/>
    </row>
    <row r="15" spans="1:34" ht="15" x14ac:dyDescent="0.3">
      <c r="A15" s="132">
        <v>6</v>
      </c>
      <c r="B15" s="188" t="s">
        <v>12</v>
      </c>
      <c r="C15" s="189"/>
      <c r="D15" s="189"/>
      <c r="E15" s="189"/>
      <c r="F15" s="189"/>
      <c r="G15" s="189"/>
      <c r="H15" s="189"/>
      <c r="I15" s="189"/>
      <c r="J15" s="189"/>
      <c r="K15" s="189"/>
      <c r="L15" s="189"/>
      <c r="M15" s="189"/>
      <c r="N15" s="189"/>
      <c r="O15" s="189"/>
      <c r="P15" s="189"/>
      <c r="Q15" s="47"/>
      <c r="R15" s="47"/>
      <c r="S15" s="47"/>
      <c r="T15" s="47"/>
      <c r="U15" s="47"/>
      <c r="V15" s="47"/>
      <c r="W15" s="47"/>
      <c r="X15" s="47"/>
      <c r="Y15" s="47"/>
      <c r="Z15" s="47"/>
      <c r="AA15" s="47"/>
      <c r="AB15" s="47"/>
      <c r="AC15" s="47"/>
      <c r="AD15" s="47"/>
      <c r="AE15" s="47"/>
      <c r="AF15" s="47"/>
      <c r="AG15" s="47"/>
      <c r="AH15" s="47"/>
    </row>
    <row r="16" spans="1:34" x14ac:dyDescent="0.3">
      <c r="A16" s="47"/>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row>
    <row r="17" spans="1:34" ht="12.75" customHeight="1" x14ac:dyDescent="0.3">
      <c r="A17" s="192" t="s">
        <v>13</v>
      </c>
      <c r="B17" s="193"/>
      <c r="C17" s="193"/>
      <c r="D17" s="193"/>
      <c r="E17" s="193"/>
      <c r="F17" s="193"/>
      <c r="G17" s="193"/>
      <c r="H17" s="193"/>
      <c r="I17" s="193"/>
      <c r="J17" s="193"/>
      <c r="K17" s="193"/>
      <c r="L17" s="193"/>
      <c r="M17" s="193"/>
      <c r="N17" s="193"/>
      <c r="O17" s="193"/>
      <c r="P17" s="193"/>
      <c r="Q17" s="47"/>
      <c r="R17" s="192" t="s">
        <v>14</v>
      </c>
      <c r="S17" s="193"/>
      <c r="T17" s="193"/>
      <c r="U17" s="193"/>
      <c r="V17" s="193"/>
      <c r="W17" s="193"/>
      <c r="X17" s="193"/>
      <c r="Y17" s="193"/>
      <c r="Z17" s="47"/>
      <c r="AA17" s="47"/>
      <c r="AB17" s="47"/>
      <c r="AC17" s="47"/>
      <c r="AD17" s="47"/>
      <c r="AE17" s="47"/>
      <c r="AF17" s="47"/>
      <c r="AG17" s="47"/>
      <c r="AH17" s="47"/>
    </row>
    <row r="18" spans="1:34" x14ac:dyDescent="0.3">
      <c r="A18" s="193"/>
      <c r="B18" s="193"/>
      <c r="C18" s="193"/>
      <c r="D18" s="193"/>
      <c r="E18" s="193"/>
      <c r="F18" s="193"/>
      <c r="G18" s="193"/>
      <c r="H18" s="193"/>
      <c r="I18" s="193"/>
      <c r="J18" s="193"/>
      <c r="K18" s="193"/>
      <c r="L18" s="193"/>
      <c r="M18" s="193"/>
      <c r="N18" s="193"/>
      <c r="O18" s="193"/>
      <c r="P18" s="193"/>
      <c r="Q18" s="47"/>
      <c r="R18" s="193"/>
      <c r="S18" s="193"/>
      <c r="T18" s="193"/>
      <c r="U18" s="193"/>
      <c r="V18" s="193"/>
      <c r="W18" s="193"/>
      <c r="X18" s="193"/>
      <c r="Y18" s="193"/>
      <c r="Z18" s="47"/>
      <c r="AA18" s="47"/>
      <c r="AB18" s="47"/>
      <c r="AC18" s="47"/>
      <c r="AD18" s="47"/>
      <c r="AE18" s="47"/>
      <c r="AF18" s="47"/>
      <c r="AG18" s="47"/>
      <c r="AH18" s="47"/>
    </row>
    <row r="19" spans="1:34" x14ac:dyDescent="0.3">
      <c r="A19" s="193"/>
      <c r="B19" s="193"/>
      <c r="C19" s="193"/>
      <c r="D19" s="193"/>
      <c r="E19" s="193"/>
      <c r="F19" s="193"/>
      <c r="G19" s="193"/>
      <c r="H19" s="193"/>
      <c r="I19" s="193"/>
      <c r="J19" s="193"/>
      <c r="K19" s="193"/>
      <c r="L19" s="193"/>
      <c r="M19" s="193"/>
      <c r="N19" s="193"/>
      <c r="O19" s="193"/>
      <c r="P19" s="193"/>
      <c r="Q19" s="47"/>
      <c r="R19" s="193"/>
      <c r="S19" s="193"/>
      <c r="T19" s="193"/>
      <c r="U19" s="193"/>
      <c r="V19" s="193"/>
      <c r="W19" s="193"/>
      <c r="X19" s="193"/>
      <c r="Y19" s="193"/>
      <c r="Z19" s="47"/>
      <c r="AA19" s="47"/>
      <c r="AB19" s="47"/>
      <c r="AC19" s="47"/>
      <c r="AD19" s="47"/>
      <c r="AE19" s="47"/>
      <c r="AF19" s="47"/>
      <c r="AG19" s="47"/>
      <c r="AH19" s="47"/>
    </row>
    <row r="20" spans="1:34" x14ac:dyDescent="0.3">
      <c r="A20" s="190" t="s">
        <v>15</v>
      </c>
      <c r="B20" s="191"/>
      <c r="C20" s="191"/>
      <c r="D20" s="191"/>
      <c r="E20" s="191"/>
      <c r="F20" s="191"/>
      <c r="G20" s="191"/>
      <c r="H20" s="191"/>
      <c r="I20" s="191"/>
      <c r="J20" s="191"/>
      <c r="K20" s="191"/>
      <c r="L20" s="191"/>
      <c r="M20" s="191"/>
      <c r="N20" s="191"/>
      <c r="O20" s="191"/>
      <c r="P20" s="191"/>
      <c r="Q20" s="47"/>
      <c r="R20" s="190"/>
      <c r="S20" s="191"/>
      <c r="T20" s="191"/>
      <c r="U20" s="191"/>
      <c r="V20" s="191"/>
      <c r="W20" s="191"/>
      <c r="X20" s="191"/>
      <c r="Y20" s="191"/>
      <c r="Z20" s="47"/>
      <c r="AA20" s="47"/>
      <c r="AB20" s="47"/>
      <c r="AC20" s="47"/>
      <c r="AD20" s="47"/>
      <c r="AE20" s="47"/>
      <c r="AF20" s="47"/>
      <c r="AG20" s="47"/>
      <c r="AH20" s="47"/>
    </row>
    <row r="21" spans="1:34" ht="15" x14ac:dyDescent="0.3">
      <c r="A21" s="188" t="s">
        <v>16</v>
      </c>
      <c r="B21" s="189"/>
      <c r="C21" s="189"/>
      <c r="D21" s="189"/>
      <c r="E21" s="189"/>
      <c r="F21" s="189"/>
      <c r="G21" s="189"/>
      <c r="H21" s="189"/>
      <c r="I21" s="189"/>
      <c r="J21" s="189"/>
      <c r="K21" s="189"/>
      <c r="L21" s="189"/>
      <c r="M21" s="189"/>
      <c r="N21" s="189"/>
      <c r="O21" s="202"/>
      <c r="P21" s="203"/>
      <c r="Q21" s="47"/>
      <c r="R21" s="194" t="s">
        <v>17</v>
      </c>
      <c r="S21" s="195"/>
      <c r="T21" s="195"/>
      <c r="U21" s="195"/>
      <c r="V21" s="195"/>
      <c r="W21" s="195"/>
      <c r="X21" s="195"/>
      <c r="Y21" s="195"/>
      <c r="Z21" s="47"/>
      <c r="AA21" s="47"/>
      <c r="AB21" s="47"/>
      <c r="AC21" s="47"/>
      <c r="AD21" s="47"/>
      <c r="AE21" s="47"/>
      <c r="AF21" s="47"/>
      <c r="AG21" s="47"/>
      <c r="AH21" s="47"/>
    </row>
    <row r="22" spans="1:34" ht="21.75" customHeight="1" x14ac:dyDescent="0.3">
      <c r="A22" s="188" t="s">
        <v>18</v>
      </c>
      <c r="B22" s="189"/>
      <c r="C22" s="189"/>
      <c r="D22" s="189"/>
      <c r="E22" s="189"/>
      <c r="F22" s="189"/>
      <c r="G22" s="189"/>
      <c r="H22" s="189"/>
      <c r="I22" s="189"/>
      <c r="J22" s="189"/>
      <c r="K22" s="189"/>
      <c r="L22" s="189"/>
      <c r="M22" s="189"/>
      <c r="N22" s="189"/>
      <c r="O22" s="200"/>
      <c r="P22" s="201"/>
      <c r="Q22" s="47"/>
      <c r="R22" s="195"/>
      <c r="S22" s="195"/>
      <c r="T22" s="195"/>
      <c r="U22" s="195"/>
      <c r="V22" s="195"/>
      <c r="W22" s="195"/>
      <c r="X22" s="195"/>
      <c r="Y22" s="195"/>
      <c r="Z22" s="47"/>
      <c r="AA22" s="47"/>
      <c r="AB22" s="47"/>
      <c r="AC22" s="47"/>
      <c r="AD22" s="47"/>
      <c r="AE22" s="47"/>
      <c r="AF22" s="47"/>
      <c r="AG22" s="47"/>
      <c r="AH22" s="47"/>
    </row>
    <row r="23" spans="1:34" ht="20.25" customHeight="1" x14ac:dyDescent="0.3">
      <c r="A23" s="47"/>
      <c r="B23" s="47"/>
      <c r="C23" s="47"/>
      <c r="D23" s="47"/>
      <c r="E23" s="47"/>
      <c r="F23" s="47"/>
      <c r="G23" s="47"/>
      <c r="H23" s="47"/>
      <c r="I23" s="47"/>
      <c r="J23" s="47"/>
      <c r="K23" s="47"/>
      <c r="L23" s="47"/>
      <c r="M23" s="47"/>
      <c r="N23" s="47"/>
      <c r="O23" s="47"/>
      <c r="P23" s="47"/>
      <c r="Q23" s="47"/>
      <c r="R23" s="195"/>
      <c r="S23" s="195"/>
      <c r="T23" s="195"/>
      <c r="U23" s="195"/>
      <c r="V23" s="195"/>
      <c r="W23" s="195"/>
      <c r="X23" s="195"/>
      <c r="Y23" s="195"/>
      <c r="Z23" s="47"/>
      <c r="AA23" s="47"/>
      <c r="AB23" s="47"/>
      <c r="AC23" s="47"/>
      <c r="AD23" s="47"/>
      <c r="AE23" s="47"/>
      <c r="AF23" s="47"/>
      <c r="AG23" s="47"/>
      <c r="AH23" s="47"/>
    </row>
    <row r="24" spans="1:34" ht="9.75" customHeight="1" x14ac:dyDescent="0.3">
      <c r="A24" s="192" t="s">
        <v>19</v>
      </c>
      <c r="B24" s="193"/>
      <c r="C24" s="193"/>
      <c r="D24" s="193"/>
      <c r="E24" s="193"/>
      <c r="F24" s="193"/>
      <c r="G24" s="193"/>
      <c r="H24" s="193"/>
      <c r="I24" s="193"/>
      <c r="J24" s="193"/>
      <c r="K24" s="193"/>
      <c r="L24" s="193"/>
      <c r="M24" s="193"/>
      <c r="N24" s="193"/>
      <c r="O24" s="193"/>
      <c r="P24" s="193"/>
      <c r="Q24" s="47"/>
      <c r="R24" s="195"/>
      <c r="S24" s="195"/>
      <c r="T24" s="195"/>
      <c r="U24" s="195"/>
      <c r="V24" s="195"/>
      <c r="W24" s="195"/>
      <c r="X24" s="195"/>
      <c r="Y24" s="195"/>
      <c r="Z24" s="47"/>
      <c r="AA24" s="47"/>
      <c r="AB24" s="47"/>
      <c r="AC24" s="47"/>
      <c r="AD24" s="47"/>
      <c r="AE24" s="47"/>
      <c r="AF24" s="47"/>
      <c r="AG24" s="47"/>
      <c r="AH24" s="47"/>
    </row>
    <row r="25" spans="1:34" x14ac:dyDescent="0.3">
      <c r="A25" s="193"/>
      <c r="B25" s="193"/>
      <c r="C25" s="193"/>
      <c r="D25" s="193"/>
      <c r="E25" s="193"/>
      <c r="F25" s="193"/>
      <c r="G25" s="193"/>
      <c r="H25" s="193"/>
      <c r="I25" s="193"/>
      <c r="J25" s="193"/>
      <c r="K25" s="193"/>
      <c r="L25" s="193"/>
      <c r="M25" s="193"/>
      <c r="N25" s="193"/>
      <c r="O25" s="193"/>
      <c r="P25" s="193"/>
      <c r="Q25" s="47"/>
      <c r="R25" s="47"/>
      <c r="S25" s="47"/>
      <c r="T25" s="47"/>
      <c r="U25" s="47"/>
      <c r="V25" s="47"/>
      <c r="W25" s="47"/>
      <c r="X25" s="47"/>
      <c r="Y25" s="47"/>
      <c r="Z25" s="47"/>
      <c r="AA25" s="47"/>
      <c r="AB25" s="47"/>
      <c r="AC25" s="47"/>
      <c r="AD25" s="47"/>
      <c r="AE25" s="47"/>
      <c r="AF25" s="47"/>
      <c r="AG25" s="47"/>
      <c r="AH25" s="47"/>
    </row>
    <row r="26" spans="1:34" x14ac:dyDescent="0.3">
      <c r="A26" s="193"/>
      <c r="B26" s="193"/>
      <c r="C26" s="193"/>
      <c r="D26" s="193"/>
      <c r="E26" s="193"/>
      <c r="F26" s="193"/>
      <c r="G26" s="193"/>
      <c r="H26" s="193"/>
      <c r="I26" s="193"/>
      <c r="J26" s="193"/>
      <c r="K26" s="193"/>
      <c r="L26" s="193"/>
      <c r="M26" s="193"/>
      <c r="N26" s="193"/>
      <c r="O26" s="193"/>
      <c r="P26" s="193"/>
      <c r="Q26" s="47"/>
      <c r="R26" s="47"/>
      <c r="S26" s="47"/>
      <c r="T26" s="47"/>
      <c r="U26" s="47"/>
      <c r="V26" s="47"/>
      <c r="W26" s="47"/>
      <c r="X26" s="47"/>
      <c r="Y26" s="47"/>
      <c r="Z26" s="47"/>
      <c r="AA26" s="47"/>
      <c r="AB26" s="47"/>
      <c r="AC26" s="47"/>
      <c r="AD26" s="47"/>
      <c r="AE26" s="47"/>
      <c r="AF26" s="47"/>
      <c r="AG26" s="47"/>
      <c r="AH26" s="47"/>
    </row>
    <row r="27" spans="1:34" x14ac:dyDescent="0.3">
      <c r="A27" s="190" t="s">
        <v>20</v>
      </c>
      <c r="B27" s="191"/>
      <c r="C27" s="191"/>
      <c r="D27" s="191"/>
      <c r="E27" s="191"/>
      <c r="F27" s="191"/>
      <c r="G27" s="191"/>
      <c r="H27" s="191"/>
      <c r="I27" s="191"/>
      <c r="J27" s="191"/>
      <c r="K27" s="191"/>
      <c r="L27" s="191"/>
      <c r="M27" s="191"/>
      <c r="N27" s="191"/>
      <c r="O27" s="191"/>
      <c r="P27" s="191"/>
      <c r="Q27" s="47"/>
      <c r="R27" s="47"/>
      <c r="S27" s="47"/>
      <c r="T27" s="47"/>
      <c r="U27" s="47"/>
      <c r="V27" s="47"/>
      <c r="W27" s="47"/>
      <c r="X27" s="47"/>
      <c r="Y27" s="47"/>
      <c r="Z27" s="47"/>
      <c r="AA27" s="47"/>
      <c r="AB27" s="47"/>
      <c r="AC27" s="47"/>
      <c r="AD27" s="47"/>
      <c r="AE27" s="47"/>
      <c r="AF27" s="47"/>
      <c r="AG27" s="47"/>
      <c r="AH27" s="47"/>
    </row>
    <row r="28" spans="1:34" x14ac:dyDescent="0.3">
      <c r="A28" s="196" t="s">
        <v>21</v>
      </c>
      <c r="B28" s="197"/>
      <c r="C28" s="197"/>
      <c r="D28" s="197"/>
      <c r="E28" s="197"/>
      <c r="F28" s="197"/>
      <c r="G28" s="197"/>
      <c r="H28" s="197"/>
      <c r="I28" s="197"/>
      <c r="J28" s="197"/>
      <c r="K28" s="197"/>
      <c r="L28" s="197"/>
      <c r="M28" s="197"/>
      <c r="N28" s="197"/>
      <c r="O28" s="197"/>
      <c r="P28" s="197"/>
      <c r="Q28" s="47"/>
      <c r="R28" s="199" t="s">
        <v>22</v>
      </c>
      <c r="S28" s="193"/>
      <c r="T28" s="193"/>
      <c r="U28" s="193"/>
      <c r="V28" s="193"/>
      <c r="W28" s="193"/>
      <c r="X28" s="193"/>
      <c r="Y28" s="193"/>
      <c r="Z28" s="47"/>
      <c r="AA28" s="47"/>
      <c r="AB28" s="47"/>
      <c r="AC28" s="47"/>
      <c r="AD28" s="47"/>
      <c r="AE28" s="47"/>
      <c r="AF28" s="47"/>
      <c r="AG28" s="47"/>
      <c r="AH28" s="47"/>
    </row>
    <row r="29" spans="1:34" x14ac:dyDescent="0.3">
      <c r="A29" s="197"/>
      <c r="B29" s="197"/>
      <c r="C29" s="197"/>
      <c r="D29" s="197"/>
      <c r="E29" s="197"/>
      <c r="F29" s="197"/>
      <c r="G29" s="197"/>
      <c r="H29" s="197"/>
      <c r="I29" s="197"/>
      <c r="J29" s="197"/>
      <c r="K29" s="197"/>
      <c r="L29" s="197"/>
      <c r="M29" s="197"/>
      <c r="N29" s="197"/>
      <c r="O29" s="197"/>
      <c r="P29" s="197"/>
      <c r="Q29" s="47"/>
      <c r="R29" s="193"/>
      <c r="S29" s="193"/>
      <c r="T29" s="193"/>
      <c r="U29" s="193"/>
      <c r="V29" s="193"/>
      <c r="W29" s="193"/>
      <c r="X29" s="193"/>
      <c r="Y29" s="193"/>
      <c r="Z29" s="47"/>
      <c r="AA29" s="47"/>
      <c r="AB29" s="47"/>
      <c r="AC29" s="47"/>
      <c r="AD29" s="47"/>
      <c r="AE29" s="47"/>
      <c r="AF29" s="47"/>
      <c r="AG29" s="47"/>
      <c r="AH29" s="47"/>
    </row>
    <row r="30" spans="1:34" ht="12.75" customHeight="1" x14ac:dyDescent="0.3">
      <c r="A30" s="197"/>
      <c r="B30" s="197"/>
      <c r="C30" s="197"/>
      <c r="D30" s="197"/>
      <c r="E30" s="197"/>
      <c r="F30" s="197"/>
      <c r="G30" s="197"/>
      <c r="H30" s="197"/>
      <c r="I30" s="197"/>
      <c r="J30" s="197"/>
      <c r="K30" s="197"/>
      <c r="L30" s="197"/>
      <c r="M30" s="197"/>
      <c r="N30" s="197"/>
      <c r="O30" s="197"/>
      <c r="P30" s="197"/>
      <c r="Q30" s="47"/>
      <c r="R30" s="193"/>
      <c r="S30" s="193"/>
      <c r="T30" s="193"/>
      <c r="U30" s="193"/>
      <c r="V30" s="193"/>
      <c r="W30" s="193"/>
      <c r="X30" s="193"/>
      <c r="Y30" s="193"/>
      <c r="Z30" s="47"/>
      <c r="AA30" s="47"/>
      <c r="AB30" s="47"/>
      <c r="AC30" s="47"/>
      <c r="AD30" s="47"/>
      <c r="AE30" s="47"/>
      <c r="AF30" s="47"/>
      <c r="AG30" s="47"/>
      <c r="AH30" s="47"/>
    </row>
    <row r="31" spans="1:34" ht="12.75" customHeight="1" x14ac:dyDescent="0.3">
      <c r="A31" s="197"/>
      <c r="B31" s="197"/>
      <c r="C31" s="197"/>
      <c r="D31" s="197"/>
      <c r="E31" s="197"/>
      <c r="F31" s="197"/>
      <c r="G31" s="197"/>
      <c r="H31" s="197"/>
      <c r="I31" s="197"/>
      <c r="J31" s="197"/>
      <c r="K31" s="197"/>
      <c r="L31" s="197"/>
      <c r="M31" s="197"/>
      <c r="N31" s="197"/>
      <c r="O31" s="197"/>
      <c r="P31" s="197"/>
      <c r="Q31" s="47"/>
      <c r="R31" s="193"/>
      <c r="S31" s="193"/>
      <c r="T31" s="193"/>
      <c r="U31" s="193"/>
      <c r="V31" s="193"/>
      <c r="W31" s="193"/>
      <c r="X31" s="193"/>
      <c r="Y31" s="193"/>
      <c r="Z31" s="47"/>
      <c r="AA31" s="47"/>
      <c r="AB31" s="47"/>
      <c r="AC31" s="47"/>
      <c r="AD31" s="47"/>
      <c r="AE31" s="47"/>
      <c r="AF31" s="47"/>
      <c r="AG31" s="47"/>
      <c r="AH31" s="47"/>
    </row>
    <row r="32" spans="1:34" ht="12.75" customHeight="1" x14ac:dyDescent="0.3">
      <c r="A32" s="197"/>
      <c r="B32" s="197"/>
      <c r="C32" s="197"/>
      <c r="D32" s="197"/>
      <c r="E32" s="197"/>
      <c r="F32" s="197"/>
      <c r="G32" s="197"/>
      <c r="H32" s="197"/>
      <c r="I32" s="197"/>
      <c r="J32" s="197"/>
      <c r="K32" s="197"/>
      <c r="L32" s="197"/>
      <c r="M32" s="197"/>
      <c r="N32" s="197"/>
      <c r="O32" s="197"/>
      <c r="P32" s="197"/>
      <c r="Q32" s="47"/>
      <c r="R32" s="193"/>
      <c r="S32" s="193"/>
      <c r="T32" s="193"/>
      <c r="U32" s="193"/>
      <c r="V32" s="193"/>
      <c r="W32" s="193"/>
      <c r="X32" s="193"/>
      <c r="Y32" s="193"/>
      <c r="Z32" s="47"/>
      <c r="AA32" s="47"/>
      <c r="AB32" s="47"/>
      <c r="AC32" s="47"/>
      <c r="AD32" s="47"/>
      <c r="AE32" s="47"/>
      <c r="AF32" s="47"/>
      <c r="AG32" s="47"/>
      <c r="AH32" s="47"/>
    </row>
    <row r="33" spans="1:34" ht="12.75" customHeight="1" x14ac:dyDescent="0.3">
      <c r="A33" s="197"/>
      <c r="B33" s="197"/>
      <c r="C33" s="197"/>
      <c r="D33" s="197"/>
      <c r="E33" s="197"/>
      <c r="F33" s="197"/>
      <c r="G33" s="197"/>
      <c r="H33" s="197"/>
      <c r="I33" s="197"/>
      <c r="J33" s="197"/>
      <c r="K33" s="197"/>
      <c r="L33" s="197"/>
      <c r="M33" s="197"/>
      <c r="N33" s="197"/>
      <c r="O33" s="197"/>
      <c r="P33" s="197"/>
      <c r="Q33" s="47"/>
      <c r="R33" s="193"/>
      <c r="S33" s="193"/>
      <c r="T33" s="193"/>
      <c r="U33" s="193"/>
      <c r="V33" s="193"/>
      <c r="W33" s="193"/>
      <c r="X33" s="193"/>
      <c r="Y33" s="193"/>
      <c r="Z33" s="47"/>
      <c r="AA33" s="47"/>
      <c r="AB33" s="47"/>
      <c r="AC33" s="47"/>
      <c r="AD33" s="47"/>
      <c r="AE33" s="47"/>
      <c r="AF33" s="47"/>
      <c r="AG33" s="47"/>
      <c r="AH33" s="47"/>
    </row>
    <row r="34" spans="1:34" ht="12.75" customHeight="1" x14ac:dyDescent="0.3">
      <c r="A34" s="197"/>
      <c r="B34" s="197"/>
      <c r="C34" s="197"/>
      <c r="D34" s="197"/>
      <c r="E34" s="197"/>
      <c r="F34" s="197"/>
      <c r="G34" s="197"/>
      <c r="H34" s="197"/>
      <c r="I34" s="197"/>
      <c r="J34" s="197"/>
      <c r="K34" s="197"/>
      <c r="L34" s="197"/>
      <c r="M34" s="197"/>
      <c r="N34" s="197"/>
      <c r="O34" s="197"/>
      <c r="P34" s="197"/>
      <c r="Q34" s="47"/>
      <c r="R34" s="193"/>
      <c r="S34" s="193"/>
      <c r="T34" s="193"/>
      <c r="U34" s="193"/>
      <c r="V34" s="193"/>
      <c r="W34" s="193"/>
      <c r="X34" s="193"/>
      <c r="Y34" s="193"/>
      <c r="Z34" s="47"/>
      <c r="AA34" s="47"/>
      <c r="AB34" s="47"/>
      <c r="AC34" s="47"/>
      <c r="AD34" s="47"/>
      <c r="AE34" s="47"/>
      <c r="AF34" s="47"/>
      <c r="AG34" s="47"/>
      <c r="AH34" s="47"/>
    </row>
    <row r="35" spans="1:34" ht="12.75" customHeight="1" x14ac:dyDescent="0.3">
      <c r="A35" s="196" t="s">
        <v>23</v>
      </c>
      <c r="B35" s="198"/>
      <c r="C35" s="198"/>
      <c r="D35" s="198"/>
      <c r="E35" s="198"/>
      <c r="F35" s="198"/>
      <c r="G35" s="198"/>
      <c r="H35" s="198"/>
      <c r="I35" s="198"/>
      <c r="J35" s="198"/>
      <c r="K35" s="198"/>
      <c r="L35" s="198"/>
      <c r="M35" s="198"/>
      <c r="N35" s="198"/>
      <c r="O35" s="198"/>
      <c r="P35" s="198"/>
      <c r="Q35" s="47"/>
      <c r="R35" s="193"/>
      <c r="S35" s="193"/>
      <c r="T35" s="193"/>
      <c r="U35" s="193"/>
      <c r="V35" s="193"/>
      <c r="W35" s="193"/>
      <c r="X35" s="193"/>
      <c r="Y35" s="193"/>
      <c r="Z35" s="47"/>
      <c r="AA35" s="47"/>
      <c r="AB35" s="47"/>
      <c r="AC35" s="47"/>
      <c r="AD35" s="47"/>
      <c r="AE35" s="47"/>
      <c r="AF35" s="47"/>
      <c r="AG35" s="47"/>
      <c r="AH35" s="47"/>
    </row>
    <row r="36" spans="1:34" ht="12.75" customHeight="1" x14ac:dyDescent="0.3">
      <c r="A36" s="198"/>
      <c r="B36" s="198"/>
      <c r="C36" s="198"/>
      <c r="D36" s="198"/>
      <c r="E36" s="198"/>
      <c r="F36" s="198"/>
      <c r="G36" s="198"/>
      <c r="H36" s="198"/>
      <c r="I36" s="198"/>
      <c r="J36" s="198"/>
      <c r="K36" s="198"/>
      <c r="L36" s="198"/>
      <c r="M36" s="198"/>
      <c r="N36" s="198"/>
      <c r="O36" s="198"/>
      <c r="P36" s="198"/>
      <c r="Q36" s="47"/>
      <c r="R36" s="193"/>
      <c r="S36" s="193"/>
      <c r="T36" s="193"/>
      <c r="U36" s="193"/>
      <c r="V36" s="193"/>
      <c r="W36" s="193"/>
      <c r="X36" s="193"/>
      <c r="Y36" s="193"/>
      <c r="Z36" s="47"/>
      <c r="AA36" s="47"/>
      <c r="AB36" s="47"/>
      <c r="AC36" s="47"/>
      <c r="AD36" s="47"/>
      <c r="AE36" s="47"/>
      <c r="AF36" s="47"/>
      <c r="AG36" s="47"/>
      <c r="AH36" s="47"/>
    </row>
    <row r="37" spans="1:34" ht="12.75" customHeight="1" x14ac:dyDescent="0.3">
      <c r="A37" s="198"/>
      <c r="B37" s="198"/>
      <c r="C37" s="198"/>
      <c r="D37" s="198"/>
      <c r="E37" s="198"/>
      <c r="F37" s="198"/>
      <c r="G37" s="198"/>
      <c r="H37" s="198"/>
      <c r="I37" s="198"/>
      <c r="J37" s="198"/>
      <c r="K37" s="198"/>
      <c r="L37" s="198"/>
      <c r="M37" s="198"/>
      <c r="N37" s="198"/>
      <c r="O37" s="198"/>
      <c r="P37" s="198"/>
      <c r="Q37" s="47"/>
      <c r="R37" s="193"/>
      <c r="S37" s="193"/>
      <c r="T37" s="193"/>
      <c r="U37" s="193"/>
      <c r="V37" s="193"/>
      <c r="W37" s="193"/>
      <c r="X37" s="193"/>
      <c r="Y37" s="193"/>
      <c r="Z37" s="47"/>
      <c r="AA37" s="47"/>
      <c r="AB37" s="47"/>
      <c r="AC37" s="47"/>
      <c r="AD37" s="47"/>
      <c r="AE37" s="47"/>
      <c r="AF37" s="47"/>
      <c r="AG37" s="47"/>
      <c r="AH37" s="47"/>
    </row>
    <row r="38" spans="1:34" ht="12.75" customHeight="1" x14ac:dyDescent="0.3">
      <c r="A38" s="198"/>
      <c r="B38" s="198"/>
      <c r="C38" s="198"/>
      <c r="D38" s="198"/>
      <c r="E38" s="198"/>
      <c r="F38" s="198"/>
      <c r="G38" s="198"/>
      <c r="H38" s="198"/>
      <c r="I38" s="198"/>
      <c r="J38" s="198"/>
      <c r="K38" s="198"/>
      <c r="L38" s="198"/>
      <c r="M38" s="198"/>
      <c r="N38" s="198"/>
      <c r="O38" s="198"/>
      <c r="P38" s="198"/>
      <c r="Q38" s="47"/>
      <c r="R38" s="193"/>
      <c r="S38" s="193"/>
      <c r="T38" s="193"/>
      <c r="U38" s="193"/>
      <c r="V38" s="193"/>
      <c r="W38" s="193"/>
      <c r="X38" s="193"/>
      <c r="Y38" s="193"/>
      <c r="Z38" s="47"/>
      <c r="AA38" s="47"/>
      <c r="AB38" s="47"/>
      <c r="AC38" s="47"/>
      <c r="AD38" s="47"/>
      <c r="AE38" s="47"/>
      <c r="AF38" s="47"/>
      <c r="AG38" s="47"/>
      <c r="AH38" s="47"/>
    </row>
    <row r="39" spans="1:34" x14ac:dyDescent="0.3">
      <c r="A39" s="198"/>
      <c r="B39" s="198"/>
      <c r="C39" s="198"/>
      <c r="D39" s="198"/>
      <c r="E39" s="198"/>
      <c r="F39" s="198"/>
      <c r="G39" s="198"/>
      <c r="H39" s="198"/>
      <c r="I39" s="198"/>
      <c r="J39" s="198"/>
      <c r="K39" s="198"/>
      <c r="L39" s="198"/>
      <c r="M39" s="198"/>
      <c r="N39" s="198"/>
      <c r="O39" s="198"/>
      <c r="P39" s="198"/>
      <c r="Q39" s="47"/>
      <c r="R39" s="47"/>
      <c r="S39" s="47"/>
      <c r="T39" s="47"/>
      <c r="U39" s="47"/>
      <c r="V39" s="47"/>
      <c r="W39" s="47"/>
      <c r="X39" s="47"/>
      <c r="Y39" s="47"/>
      <c r="Z39" s="47"/>
      <c r="AA39" s="47"/>
      <c r="AB39" s="47"/>
      <c r="AC39" s="47"/>
      <c r="AD39" s="47"/>
      <c r="AE39" s="47"/>
      <c r="AF39" s="47"/>
      <c r="AG39" s="47"/>
      <c r="AH39" s="47"/>
    </row>
    <row r="40" spans="1:34" ht="15" x14ac:dyDescent="0.3">
      <c r="A40" s="196"/>
      <c r="B40" s="197"/>
      <c r="C40" s="197"/>
      <c r="D40" s="197"/>
      <c r="E40" s="197"/>
      <c r="F40" s="197"/>
      <c r="G40" s="197"/>
      <c r="H40" s="197"/>
      <c r="I40" s="197"/>
      <c r="J40" s="197"/>
      <c r="K40" s="197"/>
      <c r="L40" s="197"/>
      <c r="M40" s="197"/>
      <c r="N40" s="197"/>
      <c r="O40" s="197"/>
      <c r="P40" s="197"/>
      <c r="Q40" s="47"/>
      <c r="R40" s="47"/>
      <c r="S40" s="47"/>
      <c r="T40" s="47"/>
      <c r="U40" s="47"/>
      <c r="V40" s="47"/>
      <c r="W40" s="47"/>
      <c r="X40" s="47"/>
      <c r="Y40" s="47"/>
      <c r="Z40" s="47"/>
      <c r="AA40" s="47"/>
      <c r="AB40" s="47"/>
      <c r="AC40" s="47"/>
      <c r="AD40" s="47"/>
      <c r="AE40" s="47"/>
      <c r="AF40" s="47"/>
      <c r="AG40" s="47"/>
      <c r="AH40" s="47"/>
    </row>
    <row r="41" spans="1:34" x14ac:dyDescent="0.3">
      <c r="A41" s="196" t="s">
        <v>24</v>
      </c>
      <c r="B41" s="197"/>
      <c r="C41" s="197"/>
      <c r="D41" s="197"/>
      <c r="E41" s="197"/>
      <c r="F41" s="197"/>
      <c r="G41" s="197"/>
      <c r="H41" s="197"/>
      <c r="I41" s="197"/>
      <c r="J41" s="197"/>
      <c r="K41" s="197"/>
      <c r="L41" s="197"/>
      <c r="M41" s="197"/>
      <c r="N41" s="197"/>
      <c r="O41" s="197"/>
      <c r="P41" s="197"/>
      <c r="Q41" s="47"/>
      <c r="R41" s="47"/>
      <c r="S41" s="47"/>
      <c r="T41" s="47"/>
      <c r="U41" s="47"/>
      <c r="V41" s="47"/>
      <c r="W41" s="47"/>
      <c r="X41" s="47"/>
      <c r="Y41" s="47"/>
      <c r="Z41" s="47"/>
      <c r="AA41" s="47"/>
      <c r="AB41" s="47"/>
      <c r="AC41" s="47"/>
      <c r="AD41" s="47"/>
      <c r="AE41" s="47"/>
      <c r="AF41" s="47"/>
      <c r="AG41" s="47"/>
      <c r="AH41" s="47"/>
    </row>
    <row r="42" spans="1:34" x14ac:dyDescent="0.3">
      <c r="A42" s="197"/>
      <c r="B42" s="197"/>
      <c r="C42" s="197"/>
      <c r="D42" s="197"/>
      <c r="E42" s="197"/>
      <c r="F42" s="197"/>
      <c r="G42" s="197"/>
      <c r="H42" s="197"/>
      <c r="I42" s="197"/>
      <c r="J42" s="197"/>
      <c r="K42" s="197"/>
      <c r="L42" s="197"/>
      <c r="M42" s="197"/>
      <c r="N42" s="197"/>
      <c r="O42" s="197"/>
      <c r="P42" s="197"/>
      <c r="Q42" s="47"/>
      <c r="R42" s="47"/>
      <c r="S42" s="47"/>
      <c r="T42" s="47"/>
      <c r="U42" s="47"/>
      <c r="V42" s="47"/>
      <c r="W42" s="47"/>
      <c r="X42" s="47"/>
      <c r="Y42" s="47"/>
      <c r="Z42" s="47"/>
      <c r="AA42" s="47"/>
      <c r="AB42" s="47"/>
      <c r="AC42" s="47"/>
      <c r="AD42" s="47"/>
      <c r="AE42" s="47"/>
      <c r="AF42" s="47"/>
      <c r="AG42" s="47"/>
      <c r="AH42" s="47"/>
    </row>
    <row r="43" spans="1:34" ht="12.75" customHeight="1" x14ac:dyDescent="0.3">
      <c r="A43" s="197"/>
      <c r="B43" s="197"/>
      <c r="C43" s="197"/>
      <c r="D43" s="197"/>
      <c r="E43" s="197"/>
      <c r="F43" s="197"/>
      <c r="G43" s="197"/>
      <c r="H43" s="197"/>
      <c r="I43" s="197"/>
      <c r="J43" s="197"/>
      <c r="K43" s="197"/>
      <c r="L43" s="197"/>
      <c r="M43" s="197"/>
      <c r="N43" s="197"/>
      <c r="O43" s="197"/>
      <c r="P43" s="197"/>
      <c r="Q43" s="47"/>
      <c r="R43" s="47"/>
      <c r="S43" s="47"/>
      <c r="T43" s="47"/>
      <c r="U43" s="47"/>
      <c r="V43" s="47"/>
      <c r="W43" s="47"/>
      <c r="X43" s="47"/>
      <c r="Y43" s="47"/>
      <c r="Z43" s="47"/>
      <c r="AA43" s="47"/>
      <c r="AB43" s="47"/>
      <c r="AC43" s="47"/>
      <c r="AD43" s="47"/>
      <c r="AE43" s="47"/>
      <c r="AF43" s="47"/>
      <c r="AG43" s="47"/>
      <c r="AH43" s="47"/>
    </row>
    <row r="44" spans="1:34" x14ac:dyDescent="0.3">
      <c r="A44" s="197"/>
      <c r="B44" s="197"/>
      <c r="C44" s="197"/>
      <c r="D44" s="197"/>
      <c r="E44" s="197"/>
      <c r="F44" s="197"/>
      <c r="G44" s="197"/>
      <c r="H44" s="197"/>
      <c r="I44" s="197"/>
      <c r="J44" s="197"/>
      <c r="K44" s="197"/>
      <c r="L44" s="197"/>
      <c r="M44" s="197"/>
      <c r="N44" s="197"/>
      <c r="O44" s="197"/>
      <c r="P44" s="197"/>
      <c r="Q44" s="47"/>
      <c r="R44" s="47"/>
      <c r="S44" s="47"/>
      <c r="T44" s="47"/>
      <c r="U44" s="47"/>
      <c r="V44" s="47"/>
      <c r="W44" s="47"/>
      <c r="X44" s="47"/>
      <c r="Y44" s="47"/>
      <c r="Z44" s="47"/>
      <c r="AA44" s="47"/>
      <c r="AB44" s="47"/>
      <c r="AC44" s="47"/>
      <c r="AD44" s="47"/>
      <c r="AE44" s="47"/>
      <c r="AF44" s="47"/>
      <c r="AG44" s="47"/>
      <c r="AH44" s="47"/>
    </row>
    <row r="45" spans="1:34" x14ac:dyDescent="0.3">
      <c r="A45" s="197"/>
      <c r="B45" s="197"/>
      <c r="C45" s="197"/>
      <c r="D45" s="197"/>
      <c r="E45" s="197"/>
      <c r="F45" s="197"/>
      <c r="G45" s="197"/>
      <c r="H45" s="197"/>
      <c r="I45" s="197"/>
      <c r="J45" s="197"/>
      <c r="K45" s="197"/>
      <c r="L45" s="197"/>
      <c r="M45" s="197"/>
      <c r="N45" s="197"/>
      <c r="O45" s="197"/>
      <c r="P45" s="197"/>
      <c r="Q45" s="47"/>
      <c r="R45" s="47"/>
      <c r="S45" s="47"/>
      <c r="T45" s="47"/>
      <c r="U45" s="47"/>
      <c r="V45" s="47"/>
      <c r="W45" s="47"/>
      <c r="X45" s="47"/>
      <c r="Y45" s="47"/>
      <c r="Z45" s="47"/>
      <c r="AA45" s="47"/>
      <c r="AB45" s="47"/>
      <c r="AC45" s="47"/>
      <c r="AD45" s="47"/>
      <c r="AE45" s="47"/>
      <c r="AF45" s="47"/>
      <c r="AG45" s="47"/>
      <c r="AH45" s="47"/>
    </row>
    <row r="46" spans="1:34" x14ac:dyDescent="0.3">
      <c r="A46" s="197"/>
      <c r="B46" s="197"/>
      <c r="C46" s="197"/>
      <c r="D46" s="197"/>
      <c r="E46" s="197"/>
      <c r="F46" s="197"/>
      <c r="G46" s="197"/>
      <c r="H46" s="197"/>
      <c r="I46" s="197"/>
      <c r="J46" s="197"/>
      <c r="K46" s="197"/>
      <c r="L46" s="197"/>
      <c r="M46" s="197"/>
      <c r="N46" s="197"/>
      <c r="O46" s="197"/>
      <c r="P46" s="197"/>
      <c r="Q46" s="47"/>
      <c r="R46" s="47"/>
      <c r="S46" s="47"/>
      <c r="T46" s="47"/>
      <c r="U46" s="47"/>
      <c r="V46" s="47"/>
      <c r="W46" s="47"/>
      <c r="X46" s="47"/>
      <c r="Y46" s="47"/>
      <c r="Z46" s="47"/>
      <c r="AA46" s="47"/>
      <c r="AB46" s="47"/>
      <c r="AC46" s="47"/>
      <c r="AD46" s="47"/>
      <c r="AE46" s="47"/>
      <c r="AF46" s="47"/>
      <c r="AG46" s="47"/>
      <c r="AH46" s="47"/>
    </row>
    <row r="47" spans="1:34" x14ac:dyDescent="0.3">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row>
    <row r="48" spans="1:34" x14ac:dyDescent="0.3">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row>
    <row r="49" spans="1:34" x14ac:dyDescent="0.3">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row>
    <row r="50" spans="1:34" x14ac:dyDescent="0.3">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row>
    <row r="51" spans="1:34" x14ac:dyDescent="0.3">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row>
    <row r="52" spans="1:34" x14ac:dyDescent="0.3">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row>
    <row r="53" spans="1:34" x14ac:dyDescent="0.3">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row>
    <row r="54" spans="1:34" x14ac:dyDescent="0.3">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row>
    <row r="55" spans="1:34" x14ac:dyDescent="0.3">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row>
    <row r="56" spans="1:34" x14ac:dyDescent="0.3">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row>
    <row r="57" spans="1:34" x14ac:dyDescent="0.3">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row>
    <row r="58" spans="1:34" x14ac:dyDescent="0.3">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row>
    <row r="59" spans="1:34" x14ac:dyDescent="0.3">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row>
    <row r="60" spans="1:34" x14ac:dyDescent="0.3">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row>
    <row r="61" spans="1:34" x14ac:dyDescent="0.3">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row>
    <row r="62" spans="1:34" x14ac:dyDescent="0.3">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row>
    <row r="63" spans="1:34" x14ac:dyDescent="0.3">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row>
    <row r="64" spans="1:34" x14ac:dyDescent="0.3">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row>
    <row r="65" spans="1:34" x14ac:dyDescent="0.3">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row>
    <row r="66" spans="1:34" x14ac:dyDescent="0.3">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row>
    <row r="67" spans="1:34" x14ac:dyDescent="0.3">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row>
    <row r="68" spans="1:34" x14ac:dyDescent="0.3">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row>
    <row r="69" spans="1:34" x14ac:dyDescent="0.3">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row>
    <row r="70" spans="1:34" x14ac:dyDescent="0.3">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row>
    <row r="71" spans="1:34" x14ac:dyDescent="0.3">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row>
    <row r="72" spans="1:34" x14ac:dyDescent="0.3">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row>
    <row r="73" spans="1:34" x14ac:dyDescent="0.3">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row>
    <row r="74" spans="1:34" x14ac:dyDescent="0.3">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row>
    <row r="75" spans="1:34" x14ac:dyDescent="0.3">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row>
    <row r="76" spans="1:34" x14ac:dyDescent="0.3">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row>
    <row r="77" spans="1:34" x14ac:dyDescent="0.3">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row>
    <row r="78" spans="1:34" x14ac:dyDescent="0.3">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row>
    <row r="79" spans="1:34" x14ac:dyDescent="0.3">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row>
    <row r="80" spans="1:34" x14ac:dyDescent="0.3">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row>
    <row r="81" spans="1:34" x14ac:dyDescent="0.3">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row>
    <row r="82" spans="1:34" x14ac:dyDescent="0.3">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row>
    <row r="83" spans="1:34" x14ac:dyDescent="0.3">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row>
    <row r="84" spans="1:34" x14ac:dyDescent="0.3">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row>
    <row r="85" spans="1:34" x14ac:dyDescent="0.3">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row>
    <row r="86" spans="1:34" x14ac:dyDescent="0.3">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row>
    <row r="87" spans="1:34" x14ac:dyDescent="0.3">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row>
    <row r="88" spans="1:34" x14ac:dyDescent="0.3">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row>
    <row r="89" spans="1:34" x14ac:dyDescent="0.3">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row>
    <row r="90" spans="1:34" x14ac:dyDescent="0.3">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row>
    <row r="91" spans="1:34" x14ac:dyDescent="0.3">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row>
    <row r="92" spans="1:34" x14ac:dyDescent="0.3">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row>
    <row r="93" spans="1:34" x14ac:dyDescent="0.3">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row>
    <row r="94" spans="1:34" x14ac:dyDescent="0.3">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row>
    <row r="95" spans="1:34" x14ac:dyDescent="0.3">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row>
    <row r="96" spans="1:34" x14ac:dyDescent="0.3">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row>
    <row r="97" spans="1:34" x14ac:dyDescent="0.3">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row>
    <row r="98" spans="1:34" x14ac:dyDescent="0.3">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row>
    <row r="99" spans="1:34" x14ac:dyDescent="0.3">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row>
    <row r="100" spans="1:34" x14ac:dyDescent="0.3">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row>
    <row r="101" spans="1:34" x14ac:dyDescent="0.3">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row>
    <row r="102" spans="1:34" x14ac:dyDescent="0.3">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row>
    <row r="103" spans="1:34" x14ac:dyDescent="0.3">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row>
    <row r="104" spans="1:34" x14ac:dyDescent="0.3">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row>
    <row r="105" spans="1:34" x14ac:dyDescent="0.3">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row>
    <row r="106" spans="1:34" x14ac:dyDescent="0.3">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row>
    <row r="107" spans="1:34" x14ac:dyDescent="0.3">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row>
    <row r="108" spans="1:34" x14ac:dyDescent="0.3">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row>
    <row r="109" spans="1:34" x14ac:dyDescent="0.3">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row>
    <row r="110" spans="1:34" x14ac:dyDescent="0.3">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row>
    <row r="111" spans="1:34" x14ac:dyDescent="0.3">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row>
    <row r="112" spans="1:34" x14ac:dyDescent="0.3">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row>
    <row r="113" spans="1:34" x14ac:dyDescent="0.3">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row>
    <row r="114" spans="1:34" x14ac:dyDescent="0.3">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row>
    <row r="115" spans="1:34" x14ac:dyDescent="0.3">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row>
    <row r="116" spans="1:34" x14ac:dyDescent="0.3">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row>
    <row r="117" spans="1:34" x14ac:dyDescent="0.3">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row>
    <row r="118" spans="1:34" x14ac:dyDescent="0.3">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row>
    <row r="119" spans="1:34" x14ac:dyDescent="0.3">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row>
    <row r="120" spans="1:34" x14ac:dyDescent="0.3">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row>
    <row r="121" spans="1:34" x14ac:dyDescent="0.3">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row>
    <row r="122" spans="1:34" x14ac:dyDescent="0.3">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row>
    <row r="123" spans="1:34" x14ac:dyDescent="0.3">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row>
    <row r="124" spans="1:34" x14ac:dyDescent="0.3">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row>
    <row r="125" spans="1:34" x14ac:dyDescent="0.3">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row>
    <row r="126" spans="1:34" x14ac:dyDescent="0.3">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row>
    <row r="127" spans="1:34" x14ac:dyDescent="0.3">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row>
    <row r="128" spans="1:34" x14ac:dyDescent="0.3">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row>
    <row r="129" spans="1:34" x14ac:dyDescent="0.3">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row>
    <row r="130" spans="1:34" x14ac:dyDescent="0.3">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row>
    <row r="131" spans="1:34" x14ac:dyDescent="0.3">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row>
    <row r="132" spans="1:34" x14ac:dyDescent="0.3">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row>
    <row r="133" spans="1:34" x14ac:dyDescent="0.3">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row>
    <row r="134" spans="1:34" x14ac:dyDescent="0.3">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row>
    <row r="135" spans="1:34" x14ac:dyDescent="0.3">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row>
    <row r="136" spans="1:34" x14ac:dyDescent="0.3">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row>
    <row r="137" spans="1:34" x14ac:dyDescent="0.3">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row>
    <row r="138" spans="1:34" x14ac:dyDescent="0.3">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row>
    <row r="139" spans="1:34" x14ac:dyDescent="0.3">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row>
    <row r="140" spans="1:34" x14ac:dyDescent="0.3">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row>
    <row r="141" spans="1:34" x14ac:dyDescent="0.3">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row>
    <row r="142" spans="1:34" x14ac:dyDescent="0.3">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row>
    <row r="143" spans="1:34" x14ac:dyDescent="0.3">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row>
    <row r="144" spans="1:34" x14ac:dyDescent="0.3">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row>
    <row r="145" spans="17:34" x14ac:dyDescent="0.3">
      <c r="Q145" s="47"/>
      <c r="R145" s="47"/>
      <c r="S145" s="47"/>
      <c r="T145" s="47"/>
      <c r="U145" s="47"/>
      <c r="V145" s="47"/>
      <c r="W145" s="47"/>
      <c r="X145" s="47"/>
      <c r="Y145" s="47"/>
      <c r="Z145" s="47"/>
      <c r="AA145" s="47"/>
      <c r="AB145" s="47"/>
      <c r="AC145" s="47"/>
      <c r="AD145" s="47"/>
      <c r="AE145" s="47"/>
      <c r="AF145" s="47"/>
      <c r="AG145" s="47"/>
      <c r="AH145" s="47"/>
    </row>
    <row r="146" spans="17:34" x14ac:dyDescent="0.3">
      <c r="Q146" s="47"/>
      <c r="R146" s="47"/>
      <c r="S146" s="47"/>
      <c r="T146" s="47"/>
      <c r="U146" s="47"/>
      <c r="V146" s="47"/>
      <c r="W146" s="47"/>
      <c r="X146" s="47"/>
      <c r="Y146" s="47"/>
      <c r="Z146" s="47"/>
      <c r="AA146" s="47"/>
      <c r="AB146" s="47"/>
      <c r="AC146" s="47"/>
      <c r="AD146" s="47"/>
      <c r="AE146" s="47"/>
      <c r="AF146" s="47"/>
      <c r="AG146" s="47"/>
      <c r="AH146" s="47"/>
    </row>
  </sheetData>
  <sheetProtection selectLockedCells="1"/>
  <mergeCells count="26">
    <mergeCell ref="R17:Y19"/>
    <mergeCell ref="R20:Y20"/>
    <mergeCell ref="R21:Y24"/>
    <mergeCell ref="A41:P46"/>
    <mergeCell ref="A35:P39"/>
    <mergeCell ref="A40:P40"/>
    <mergeCell ref="R28:Y38"/>
    <mergeCell ref="A28:P34"/>
    <mergeCell ref="A24:P26"/>
    <mergeCell ref="A21:N21"/>
    <mergeCell ref="A22:N22"/>
    <mergeCell ref="O22:P22"/>
    <mergeCell ref="O21:P21"/>
    <mergeCell ref="B15:P15"/>
    <mergeCell ref="A20:P20"/>
    <mergeCell ref="A27:P27"/>
    <mergeCell ref="A3:P3"/>
    <mergeCell ref="A4:P4"/>
    <mergeCell ref="A17:P19"/>
    <mergeCell ref="B9:P9"/>
    <mergeCell ref="B10:P10"/>
    <mergeCell ref="B11:P11"/>
    <mergeCell ref="B12:P12"/>
    <mergeCell ref="A6:P8"/>
    <mergeCell ref="B13:P13"/>
    <mergeCell ref="B14:P1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pageSetUpPr fitToPage="1"/>
  </sheetPr>
  <dimension ref="A1:AW58"/>
  <sheetViews>
    <sheetView showGridLines="0" zoomScaleNormal="100" workbookViewId="0">
      <selection activeCell="H2" sqref="H2:L2"/>
    </sheetView>
  </sheetViews>
  <sheetFormatPr defaultColWidth="8.69140625" defaultRowHeight="17.5" x14ac:dyDescent="0.35"/>
  <cols>
    <col min="1" max="1" width="5.921875" style="26" customWidth="1"/>
    <col min="2" max="3" width="10.23046875" style="26" customWidth="1"/>
    <col min="4" max="4" width="16.921875" style="26" customWidth="1"/>
    <col min="5" max="5" width="20.3828125" style="26" customWidth="1"/>
    <col min="6" max="6" width="10.3828125" style="26" customWidth="1"/>
    <col min="7" max="7" width="15.4609375" style="26" customWidth="1"/>
    <col min="8" max="8" width="15" style="26" customWidth="1"/>
    <col min="9" max="9" width="3.4609375" style="26" customWidth="1"/>
    <col min="10" max="10" width="20.07421875" style="26" customWidth="1"/>
    <col min="11" max="11" width="19.921875" style="31" customWidth="1"/>
    <col min="12" max="12" width="23" style="31" customWidth="1"/>
    <col min="13" max="13" width="3.4609375" style="26" customWidth="1"/>
    <col min="14" max="14" width="21.69140625" style="26" customWidth="1"/>
    <col min="15" max="15" width="21.921875" style="26" customWidth="1"/>
    <col min="16" max="16" width="19" style="26" customWidth="1"/>
    <col min="17" max="17" width="5.07421875" style="26" customWidth="1"/>
    <col min="18" max="23" width="8.69140625" style="26"/>
    <col min="24" max="24" width="18.3828125" style="26" customWidth="1"/>
    <col min="25" max="35" width="8.69140625" style="26"/>
    <col min="36" max="36" width="15.4609375" style="26" customWidth="1"/>
    <col min="37" max="37" width="27.23046875" style="26" customWidth="1"/>
    <col min="38" max="38" width="16.3828125" style="26" customWidth="1"/>
    <col min="39" max="39" width="13.07421875" style="26" customWidth="1"/>
    <col min="40" max="40" width="12.07421875" style="26" customWidth="1"/>
    <col min="41" max="41" width="12.4609375" style="26" customWidth="1"/>
    <col min="42" max="42" width="8.69140625" style="26"/>
    <col min="43" max="43" width="11.07421875" style="26" bestFit="1" customWidth="1"/>
    <col min="44" max="44" width="8.69140625" style="26"/>
    <col min="45" max="45" width="9.921875" style="26" bestFit="1" customWidth="1"/>
    <col min="46" max="16384" width="8.69140625" style="26"/>
  </cols>
  <sheetData>
    <row r="1" spans="1:25" ht="53.25" customHeight="1" x14ac:dyDescent="0.35">
      <c r="A1" s="47"/>
      <c r="B1" s="208" t="s">
        <v>25</v>
      </c>
      <c r="C1" s="208"/>
      <c r="D1" s="209"/>
      <c r="E1" s="209"/>
      <c r="F1" s="209"/>
      <c r="G1" s="209"/>
      <c r="H1" s="204"/>
      <c r="I1" s="205"/>
      <c r="J1" s="205"/>
      <c r="K1" s="205"/>
      <c r="L1" s="205"/>
      <c r="M1" s="47"/>
      <c r="N1" s="47"/>
      <c r="O1" s="47"/>
      <c r="P1" s="47"/>
      <c r="Q1" s="47"/>
      <c r="R1" s="47"/>
      <c r="S1" s="47"/>
      <c r="T1" s="47"/>
      <c r="U1" s="47"/>
      <c r="V1" s="47"/>
      <c r="W1" s="47"/>
      <c r="X1" s="47"/>
    </row>
    <row r="2" spans="1:25" ht="22.5" customHeight="1" x14ac:dyDescent="0.45">
      <c r="A2" s="47"/>
      <c r="B2" s="208" t="s">
        <v>26</v>
      </c>
      <c r="C2" s="208"/>
      <c r="D2" s="209"/>
      <c r="E2" s="209"/>
      <c r="F2" s="209"/>
      <c r="G2" s="209"/>
      <c r="H2" s="206"/>
      <c r="I2" s="207"/>
      <c r="J2" s="207"/>
      <c r="K2" s="207"/>
      <c r="L2" s="207"/>
      <c r="M2" s="47"/>
      <c r="N2" s="47" t="str">
        <f>'TITLE PAGE'!Q3</f>
        <v>V6 - September 2023</v>
      </c>
      <c r="O2" s="47"/>
      <c r="P2" s="47"/>
      <c r="Q2" s="47"/>
      <c r="R2" s="47"/>
      <c r="S2" s="47"/>
      <c r="T2" s="47"/>
      <c r="U2" s="47"/>
      <c r="V2" s="47"/>
      <c r="W2" s="47"/>
      <c r="X2" s="47"/>
    </row>
    <row r="3" spans="1:25" x14ac:dyDescent="0.35">
      <c r="A3" s="47"/>
      <c r="B3" s="47"/>
      <c r="C3" s="47"/>
      <c r="D3" s="47"/>
      <c r="E3" s="47"/>
      <c r="F3" s="47"/>
      <c r="G3" s="47"/>
      <c r="H3" s="47"/>
      <c r="I3" s="47"/>
      <c r="J3" s="47"/>
      <c r="K3" s="47"/>
      <c r="L3" s="47"/>
      <c r="M3" s="47"/>
      <c r="N3" s="47"/>
      <c r="O3" s="47"/>
      <c r="P3" s="47"/>
      <c r="Q3" s="47"/>
      <c r="R3" s="47"/>
      <c r="S3" s="47"/>
      <c r="T3" s="47"/>
      <c r="U3" s="47"/>
      <c r="V3" s="47"/>
      <c r="W3" s="47"/>
      <c r="X3" s="47"/>
    </row>
    <row r="4" spans="1:25" s="60" customFormat="1" ht="36.75" customHeight="1" x14ac:dyDescent="0.3">
      <c r="A4" s="47"/>
      <c r="B4" s="210" t="s">
        <v>27</v>
      </c>
      <c r="C4" s="210"/>
      <c r="D4" s="211"/>
      <c r="E4" s="211"/>
      <c r="F4" s="211"/>
      <c r="G4" s="211"/>
      <c r="H4" s="212"/>
      <c r="I4" s="62"/>
      <c r="J4" s="210" t="s">
        <v>28</v>
      </c>
      <c r="K4" s="211"/>
      <c r="L4" s="211"/>
      <c r="M4" s="62"/>
      <c r="N4" s="210" t="s">
        <v>29</v>
      </c>
      <c r="O4" s="211"/>
      <c r="P4" s="211"/>
      <c r="Q4" s="210"/>
      <c r="R4" s="211"/>
      <c r="S4" s="211"/>
      <c r="T4" s="210"/>
      <c r="U4" s="211"/>
      <c r="V4" s="211"/>
      <c r="W4" s="210"/>
      <c r="X4" s="211"/>
    </row>
    <row r="5" spans="1:25" s="60" customFormat="1" ht="174" customHeight="1" x14ac:dyDescent="0.3">
      <c r="A5" s="47"/>
      <c r="B5" s="166" t="s">
        <v>30</v>
      </c>
      <c r="C5" s="166" t="s">
        <v>31</v>
      </c>
      <c r="D5" s="166" t="s">
        <v>32</v>
      </c>
      <c r="E5" s="166" t="s">
        <v>33</v>
      </c>
      <c r="F5" s="166" t="s">
        <v>34</v>
      </c>
      <c r="G5" s="166" t="s">
        <v>35</v>
      </c>
      <c r="H5" s="166" t="s">
        <v>36</v>
      </c>
      <c r="I5" s="61"/>
      <c r="J5" s="166" t="s">
        <v>37</v>
      </c>
      <c r="K5" s="166" t="s">
        <v>38</v>
      </c>
      <c r="L5" s="166" t="s">
        <v>39</v>
      </c>
      <c r="M5" s="61"/>
      <c r="N5" s="166" t="s">
        <v>40</v>
      </c>
      <c r="O5" s="166" t="s">
        <v>41</v>
      </c>
      <c r="P5" s="166" t="s">
        <v>42</v>
      </c>
      <c r="Q5" s="222" t="s">
        <v>43</v>
      </c>
      <c r="R5" s="223"/>
      <c r="S5" s="223"/>
      <c r="T5" s="223"/>
      <c r="U5" s="223"/>
      <c r="V5" s="223"/>
      <c r="W5" s="223"/>
      <c r="X5" s="224"/>
    </row>
    <row r="6" spans="1:25" x14ac:dyDescent="0.35">
      <c r="A6" s="47"/>
      <c r="B6" s="48" t="s">
        <v>44</v>
      </c>
      <c r="C6" s="117"/>
      <c r="D6" s="117"/>
      <c r="E6" s="118"/>
      <c r="F6" s="118"/>
      <c r="G6" s="119">
        <v>0</v>
      </c>
      <c r="H6" s="119"/>
      <c r="I6" s="47"/>
      <c r="J6" s="121"/>
      <c r="K6" s="121"/>
      <c r="L6" s="122"/>
      <c r="M6" s="47"/>
      <c r="N6" s="72">
        <f t="shared" ref="N6:N20" si="0">IF(F6="No",AO44,H6)</f>
        <v>0</v>
      </c>
      <c r="O6" s="121"/>
      <c r="P6" s="49" t="str">
        <f>AT44</f>
        <v>NA</v>
      </c>
      <c r="Q6" s="219"/>
      <c r="R6" s="220"/>
      <c r="S6" s="220"/>
      <c r="T6" s="220"/>
      <c r="U6" s="220"/>
      <c r="V6" s="220"/>
      <c r="W6" s="220"/>
      <c r="X6" s="221"/>
    </row>
    <row r="7" spans="1:25" x14ac:dyDescent="0.35">
      <c r="A7" s="47"/>
      <c r="B7" s="48" t="s">
        <v>49</v>
      </c>
      <c r="C7" s="117"/>
      <c r="D7" s="117"/>
      <c r="E7" s="118"/>
      <c r="F7" s="118"/>
      <c r="G7" s="119">
        <v>0</v>
      </c>
      <c r="H7" s="119"/>
      <c r="I7" s="47"/>
      <c r="J7" s="121"/>
      <c r="K7" s="121"/>
      <c r="L7" s="122"/>
      <c r="M7" s="47"/>
      <c r="N7" s="72">
        <f t="shared" si="0"/>
        <v>0</v>
      </c>
      <c r="O7" s="121"/>
      <c r="P7" s="49" t="str">
        <f t="shared" ref="P7:P20" si="1">AT45</f>
        <v>NA</v>
      </c>
      <c r="Q7" s="219"/>
      <c r="R7" s="220"/>
      <c r="S7" s="220"/>
      <c r="T7" s="220"/>
      <c r="U7" s="220"/>
      <c r="V7" s="220"/>
      <c r="W7" s="220"/>
      <c r="X7" s="221"/>
    </row>
    <row r="8" spans="1:25" x14ac:dyDescent="0.35">
      <c r="A8" s="47"/>
      <c r="B8" s="48" t="s">
        <v>52</v>
      </c>
      <c r="C8" s="117"/>
      <c r="D8" s="117"/>
      <c r="E8" s="118"/>
      <c r="F8" s="118"/>
      <c r="G8" s="119">
        <v>0</v>
      </c>
      <c r="H8" s="119"/>
      <c r="I8" s="47"/>
      <c r="J8" s="121"/>
      <c r="K8" s="121"/>
      <c r="L8" s="123"/>
      <c r="M8" s="47"/>
      <c r="N8" s="72">
        <f t="shared" si="0"/>
        <v>0</v>
      </c>
      <c r="O8" s="121"/>
      <c r="P8" s="49" t="str">
        <f t="shared" si="1"/>
        <v>NA</v>
      </c>
      <c r="Q8" s="219"/>
      <c r="R8" s="220"/>
      <c r="S8" s="220"/>
      <c r="T8" s="220"/>
      <c r="U8" s="220"/>
      <c r="V8" s="220"/>
      <c r="W8" s="220"/>
      <c r="X8" s="221"/>
    </row>
    <row r="9" spans="1:25" x14ac:dyDescent="0.35">
      <c r="A9" s="47"/>
      <c r="B9" s="48" t="s">
        <v>54</v>
      </c>
      <c r="C9" s="117"/>
      <c r="D9" s="117"/>
      <c r="E9" s="118"/>
      <c r="F9" s="118"/>
      <c r="G9" s="119">
        <v>0</v>
      </c>
      <c r="H9" s="119"/>
      <c r="I9" s="47"/>
      <c r="J9" s="121"/>
      <c r="K9" s="121"/>
      <c r="L9" s="123"/>
      <c r="M9" s="47"/>
      <c r="N9" s="72">
        <f t="shared" si="0"/>
        <v>0</v>
      </c>
      <c r="O9" s="121"/>
      <c r="P9" s="49" t="str">
        <f t="shared" si="1"/>
        <v>NA</v>
      </c>
      <c r="Q9" s="219"/>
      <c r="R9" s="220"/>
      <c r="S9" s="220"/>
      <c r="T9" s="220"/>
      <c r="U9" s="220"/>
      <c r="V9" s="220"/>
      <c r="W9" s="220"/>
      <c r="X9" s="221"/>
    </row>
    <row r="10" spans="1:25" ht="20.25" customHeight="1" x14ac:dyDescent="0.35">
      <c r="A10" s="47"/>
      <c r="B10" s="48" t="s">
        <v>55</v>
      </c>
      <c r="C10" s="117"/>
      <c r="D10" s="117"/>
      <c r="E10" s="118"/>
      <c r="F10" s="118"/>
      <c r="G10" s="119">
        <v>0</v>
      </c>
      <c r="H10" s="119"/>
      <c r="I10" s="47"/>
      <c r="J10" s="121"/>
      <c r="K10" s="121"/>
      <c r="L10" s="123"/>
      <c r="M10" s="47"/>
      <c r="N10" s="72">
        <f t="shared" si="0"/>
        <v>0</v>
      </c>
      <c r="O10" s="121"/>
      <c r="P10" s="49" t="str">
        <f t="shared" si="1"/>
        <v>NA</v>
      </c>
      <c r="Q10" s="219"/>
      <c r="R10" s="220"/>
      <c r="S10" s="220"/>
      <c r="T10" s="220"/>
      <c r="U10" s="220"/>
      <c r="V10" s="220"/>
      <c r="W10" s="220"/>
      <c r="X10" s="221"/>
    </row>
    <row r="11" spans="1:25" x14ac:dyDescent="0.35">
      <c r="A11" s="47"/>
      <c r="B11" s="48" t="s">
        <v>56</v>
      </c>
      <c r="C11" s="117"/>
      <c r="D11" s="117"/>
      <c r="E11" s="118"/>
      <c r="F11" s="118"/>
      <c r="G11" s="119">
        <v>0</v>
      </c>
      <c r="H11" s="119"/>
      <c r="I11" s="47"/>
      <c r="J11" s="121"/>
      <c r="K11" s="121"/>
      <c r="L11" s="123"/>
      <c r="M11" s="47"/>
      <c r="N11" s="72">
        <f t="shared" si="0"/>
        <v>0</v>
      </c>
      <c r="O11" s="121"/>
      <c r="P11" s="49" t="str">
        <f t="shared" si="1"/>
        <v>NA</v>
      </c>
      <c r="Q11" s="219"/>
      <c r="R11" s="220"/>
      <c r="S11" s="220"/>
      <c r="T11" s="220"/>
      <c r="U11" s="220"/>
      <c r="V11" s="220"/>
      <c r="W11" s="220"/>
      <c r="X11" s="221"/>
    </row>
    <row r="12" spans="1:25" ht="19.5" customHeight="1" x14ac:dyDescent="0.35">
      <c r="A12" s="47"/>
      <c r="B12" s="48" t="s">
        <v>57</v>
      </c>
      <c r="C12" s="117"/>
      <c r="D12" s="117"/>
      <c r="E12" s="118"/>
      <c r="F12" s="118"/>
      <c r="G12" s="119" t="s">
        <v>397</v>
      </c>
      <c r="H12" s="119"/>
      <c r="I12" s="47"/>
      <c r="J12" s="121"/>
      <c r="K12" s="121"/>
      <c r="L12" s="123"/>
      <c r="M12" s="47"/>
      <c r="N12" s="72">
        <f t="shared" si="0"/>
        <v>0</v>
      </c>
      <c r="O12" s="121"/>
      <c r="P12" s="49" t="str">
        <f t="shared" si="1"/>
        <v>NA</v>
      </c>
      <c r="Q12" s="219"/>
      <c r="R12" s="220"/>
      <c r="S12" s="220"/>
      <c r="T12" s="220"/>
      <c r="U12" s="220"/>
      <c r="V12" s="220"/>
      <c r="W12" s="220"/>
      <c r="X12" s="221"/>
      <c r="Y12" s="25"/>
    </row>
    <row r="13" spans="1:25" ht="18" customHeight="1" x14ac:dyDescent="0.35">
      <c r="A13" s="47"/>
      <c r="B13" s="48" t="s">
        <v>58</v>
      </c>
      <c r="C13" s="117"/>
      <c r="D13" s="117"/>
      <c r="E13" s="118"/>
      <c r="F13" s="118"/>
      <c r="G13" s="119"/>
      <c r="H13" s="119"/>
      <c r="I13" s="47"/>
      <c r="J13" s="121"/>
      <c r="K13" s="121"/>
      <c r="L13" s="123"/>
      <c r="M13" s="47"/>
      <c r="N13" s="72">
        <f t="shared" si="0"/>
        <v>0</v>
      </c>
      <c r="O13" s="121"/>
      <c r="P13" s="49" t="str">
        <f t="shared" si="1"/>
        <v>NA</v>
      </c>
      <c r="Q13" s="219"/>
      <c r="R13" s="220"/>
      <c r="S13" s="220"/>
      <c r="T13" s="220"/>
      <c r="U13" s="220"/>
      <c r="V13" s="220"/>
      <c r="W13" s="220"/>
      <c r="X13" s="221"/>
      <c r="Y13" s="25"/>
    </row>
    <row r="14" spans="1:25" ht="20.25" customHeight="1" x14ac:dyDescent="0.35">
      <c r="A14" s="47"/>
      <c r="B14" s="48" t="s">
        <v>59</v>
      </c>
      <c r="C14" s="117"/>
      <c r="D14" s="117"/>
      <c r="E14" s="118"/>
      <c r="F14" s="118"/>
      <c r="G14" s="119"/>
      <c r="H14" s="119"/>
      <c r="I14" s="47"/>
      <c r="J14" s="121"/>
      <c r="K14" s="121"/>
      <c r="L14" s="123"/>
      <c r="M14" s="47"/>
      <c r="N14" s="72">
        <f t="shared" si="0"/>
        <v>0</v>
      </c>
      <c r="O14" s="121"/>
      <c r="P14" s="49" t="str">
        <f t="shared" si="1"/>
        <v>NA</v>
      </c>
      <c r="Q14" s="219"/>
      <c r="R14" s="220"/>
      <c r="S14" s="220"/>
      <c r="T14" s="220"/>
      <c r="U14" s="220"/>
      <c r="V14" s="220"/>
      <c r="W14" s="220"/>
      <c r="X14" s="221"/>
      <c r="Y14" s="25"/>
    </row>
    <row r="15" spans="1:25" ht="18" customHeight="1" x14ac:dyDescent="0.35">
      <c r="A15" s="47"/>
      <c r="B15" s="48" t="s">
        <v>60</v>
      </c>
      <c r="C15" s="117"/>
      <c r="D15" s="117"/>
      <c r="E15" s="118"/>
      <c r="F15" s="118"/>
      <c r="G15" s="119"/>
      <c r="H15" s="119"/>
      <c r="I15" s="47"/>
      <c r="J15" s="121"/>
      <c r="K15" s="121"/>
      <c r="L15" s="123"/>
      <c r="M15" s="47"/>
      <c r="N15" s="72">
        <f t="shared" si="0"/>
        <v>0</v>
      </c>
      <c r="O15" s="121"/>
      <c r="P15" s="49" t="str">
        <f t="shared" si="1"/>
        <v>NA</v>
      </c>
      <c r="Q15" s="219"/>
      <c r="R15" s="220"/>
      <c r="S15" s="220"/>
      <c r="T15" s="220"/>
      <c r="U15" s="220"/>
      <c r="V15" s="220"/>
      <c r="W15" s="220"/>
      <c r="X15" s="221"/>
      <c r="Y15" s="25"/>
    </row>
    <row r="16" spans="1:25" ht="16.5" customHeight="1" x14ac:dyDescent="0.35">
      <c r="A16" s="47"/>
      <c r="B16" s="48" t="s">
        <v>61</v>
      </c>
      <c r="C16" s="117"/>
      <c r="D16" s="117"/>
      <c r="E16" s="118"/>
      <c r="F16" s="118"/>
      <c r="G16" s="119"/>
      <c r="H16" s="119"/>
      <c r="I16" s="47"/>
      <c r="J16" s="121"/>
      <c r="K16" s="121"/>
      <c r="L16" s="123"/>
      <c r="M16" s="47"/>
      <c r="N16" s="72">
        <f t="shared" si="0"/>
        <v>0</v>
      </c>
      <c r="O16" s="121"/>
      <c r="P16" s="49" t="str">
        <f t="shared" si="1"/>
        <v>NA</v>
      </c>
      <c r="Q16" s="219"/>
      <c r="R16" s="220"/>
      <c r="S16" s="220"/>
      <c r="T16" s="220"/>
      <c r="U16" s="220"/>
      <c r="V16" s="220"/>
      <c r="W16" s="220"/>
      <c r="X16" s="221"/>
      <c r="Y16" s="25"/>
    </row>
    <row r="17" spans="1:25" x14ac:dyDescent="0.35">
      <c r="A17" s="47"/>
      <c r="B17" s="48" t="s">
        <v>62</v>
      </c>
      <c r="C17" s="117"/>
      <c r="D17" s="117"/>
      <c r="E17" s="118"/>
      <c r="F17" s="118"/>
      <c r="G17" s="119"/>
      <c r="H17" s="119"/>
      <c r="I17" s="47"/>
      <c r="J17" s="121"/>
      <c r="K17" s="121"/>
      <c r="L17" s="123"/>
      <c r="M17" s="47"/>
      <c r="N17" s="72">
        <f t="shared" si="0"/>
        <v>0</v>
      </c>
      <c r="O17" s="121"/>
      <c r="P17" s="49" t="str">
        <f t="shared" si="1"/>
        <v>NA</v>
      </c>
      <c r="Q17" s="219"/>
      <c r="R17" s="220"/>
      <c r="S17" s="220"/>
      <c r="T17" s="220"/>
      <c r="U17" s="220"/>
      <c r="V17" s="220"/>
      <c r="W17" s="220"/>
      <c r="X17" s="221"/>
      <c r="Y17" s="25"/>
    </row>
    <row r="18" spans="1:25" x14ac:dyDescent="0.35">
      <c r="A18" s="47"/>
      <c r="B18" s="48" t="s">
        <v>63</v>
      </c>
      <c r="C18" s="117"/>
      <c r="D18" s="117"/>
      <c r="E18" s="118"/>
      <c r="F18" s="118"/>
      <c r="G18" s="119"/>
      <c r="H18" s="119"/>
      <c r="I18" s="47"/>
      <c r="J18" s="121"/>
      <c r="K18" s="121"/>
      <c r="L18" s="123"/>
      <c r="M18" s="47"/>
      <c r="N18" s="72">
        <f t="shared" si="0"/>
        <v>0</v>
      </c>
      <c r="O18" s="121"/>
      <c r="P18" s="49" t="str">
        <f t="shared" si="1"/>
        <v>NA</v>
      </c>
      <c r="Q18" s="219"/>
      <c r="R18" s="220"/>
      <c r="S18" s="220"/>
      <c r="T18" s="220"/>
      <c r="U18" s="220"/>
      <c r="V18" s="220"/>
      <c r="W18" s="220"/>
      <c r="X18" s="221"/>
      <c r="Y18" s="25"/>
    </row>
    <row r="19" spans="1:25" x14ac:dyDescent="0.35">
      <c r="A19" s="47"/>
      <c r="B19" s="48" t="s">
        <v>64</v>
      </c>
      <c r="C19" s="117"/>
      <c r="D19" s="117"/>
      <c r="E19" s="118"/>
      <c r="F19" s="118"/>
      <c r="G19" s="119"/>
      <c r="H19" s="119"/>
      <c r="I19" s="47"/>
      <c r="J19" s="121"/>
      <c r="K19" s="121"/>
      <c r="L19" s="123"/>
      <c r="M19" s="47"/>
      <c r="N19" s="72">
        <f t="shared" si="0"/>
        <v>0</v>
      </c>
      <c r="O19" s="121"/>
      <c r="P19" s="49" t="str">
        <f t="shared" si="1"/>
        <v>NA</v>
      </c>
      <c r="Q19" s="219"/>
      <c r="R19" s="220"/>
      <c r="S19" s="220"/>
      <c r="T19" s="220"/>
      <c r="U19" s="220"/>
      <c r="V19" s="220"/>
      <c r="W19" s="220"/>
      <c r="X19" s="221"/>
      <c r="Y19" s="25"/>
    </row>
    <row r="20" spans="1:25" ht="18" thickBot="1" x14ac:dyDescent="0.4">
      <c r="A20" s="47"/>
      <c r="B20" s="48" t="s">
        <v>65</v>
      </c>
      <c r="C20" s="117"/>
      <c r="D20" s="117"/>
      <c r="E20" s="118"/>
      <c r="F20" s="118"/>
      <c r="G20" s="120"/>
      <c r="H20" s="119"/>
      <c r="I20" s="47"/>
      <c r="J20" s="121"/>
      <c r="K20" s="121"/>
      <c r="L20" s="123"/>
      <c r="M20" s="47"/>
      <c r="N20" s="72">
        <f t="shared" si="0"/>
        <v>0</v>
      </c>
      <c r="O20" s="121"/>
      <c r="P20" s="49" t="str">
        <f t="shared" si="1"/>
        <v>NA</v>
      </c>
      <c r="Q20" s="219"/>
      <c r="R20" s="220"/>
      <c r="S20" s="220"/>
      <c r="T20" s="220"/>
      <c r="U20" s="220"/>
      <c r="V20" s="220"/>
      <c r="W20" s="220"/>
      <c r="X20" s="221"/>
      <c r="Y20" s="25"/>
    </row>
    <row r="21" spans="1:25" ht="18" thickBot="1" x14ac:dyDescent="0.4">
      <c r="A21" s="47"/>
      <c r="B21" s="47"/>
      <c r="C21" s="47"/>
      <c r="D21" s="47"/>
      <c r="E21" s="50" t="s">
        <v>66</v>
      </c>
      <c r="F21" s="50"/>
      <c r="G21" s="51">
        <f>SUM(G6:G20)</f>
        <v>0</v>
      </c>
      <c r="H21" s="47"/>
      <c r="I21" s="47"/>
      <c r="J21" s="47"/>
      <c r="K21" s="47"/>
      <c r="L21" s="47"/>
      <c r="M21" s="47"/>
      <c r="N21" s="51">
        <f>SUM(N6:N20)</f>
        <v>0</v>
      </c>
      <c r="O21" s="51">
        <f>SUM(O6:O20)</f>
        <v>0</v>
      </c>
      <c r="P21" s="47"/>
      <c r="Q21" s="47"/>
      <c r="R21" s="47"/>
      <c r="S21" s="47"/>
      <c r="T21" s="47"/>
      <c r="U21" s="47"/>
      <c r="V21" s="47"/>
      <c r="W21" s="47"/>
      <c r="X21" s="47"/>
      <c r="Y21" s="25"/>
    </row>
    <row r="22" spans="1:25" ht="18" thickBot="1" x14ac:dyDescent="0.4">
      <c r="A22" s="47"/>
      <c r="B22" s="47"/>
      <c r="C22" s="47"/>
      <c r="D22" s="213" t="s">
        <v>67</v>
      </c>
      <c r="E22" s="50" t="s">
        <v>68</v>
      </c>
      <c r="F22" s="50"/>
      <c r="G22" s="51">
        <f>IFERROR((G21/C27),0)</f>
        <v>0</v>
      </c>
      <c r="H22" s="47"/>
      <c r="I22" s="47"/>
      <c r="J22" s="47"/>
      <c r="K22" s="47"/>
      <c r="L22" s="217" t="s">
        <v>68</v>
      </c>
      <c r="M22" s="218"/>
      <c r="N22" s="51" t="e">
        <f>N21/C23</f>
        <v>#DIV/0!</v>
      </c>
      <c r="O22" s="51" t="e">
        <f>O21/C23</f>
        <v>#DIV/0!</v>
      </c>
      <c r="P22" s="47"/>
      <c r="Q22" s="47"/>
      <c r="R22" s="47"/>
      <c r="S22" s="47"/>
      <c r="T22" s="47"/>
      <c r="U22" s="47"/>
      <c r="V22" s="47"/>
      <c r="W22" s="47"/>
      <c r="X22" s="47"/>
      <c r="Y22" s="25"/>
    </row>
    <row r="23" spans="1:25" ht="18" thickBot="1" x14ac:dyDescent="0.4">
      <c r="A23" s="47"/>
      <c r="B23" s="47"/>
      <c r="C23" s="215">
        <f>COUNTIF(C6:C20,"New")</f>
        <v>0</v>
      </c>
      <c r="D23" s="193"/>
      <c r="E23" s="47"/>
      <c r="F23" s="47"/>
      <c r="G23" s="47"/>
      <c r="H23" s="47"/>
      <c r="I23" s="47"/>
      <c r="J23" s="47"/>
      <c r="K23" s="47"/>
      <c r="L23" s="217" t="s">
        <v>69</v>
      </c>
      <c r="M23" s="218"/>
      <c r="N23" s="51">
        <f>N21*52</f>
        <v>0</v>
      </c>
      <c r="O23" s="51">
        <f>O21*52</f>
        <v>0</v>
      </c>
      <c r="P23" s="47"/>
      <c r="Q23" s="47"/>
      <c r="R23" s="47"/>
      <c r="S23" s="47"/>
      <c r="T23" s="47"/>
      <c r="U23" s="47"/>
      <c r="V23" s="47"/>
      <c r="W23" s="47"/>
      <c r="X23" s="47"/>
      <c r="Y23" s="25"/>
    </row>
    <row r="24" spans="1:25" x14ac:dyDescent="0.35">
      <c r="A24" s="47"/>
      <c r="B24" s="47"/>
      <c r="C24" s="216"/>
      <c r="D24" s="193"/>
      <c r="E24" s="47"/>
      <c r="F24" s="47"/>
      <c r="G24" s="47"/>
      <c r="H24" s="47"/>
      <c r="I24" s="47"/>
      <c r="J24" s="47"/>
      <c r="K24" s="47"/>
      <c r="L24" s="47"/>
      <c r="M24" s="47"/>
      <c r="N24" s="47"/>
      <c r="O24" s="47"/>
      <c r="P24" s="47"/>
      <c r="Q24" s="47"/>
      <c r="R24" s="47"/>
      <c r="S24" s="47"/>
      <c r="T24" s="47"/>
      <c r="U24" s="47"/>
      <c r="V24" s="47"/>
      <c r="W24" s="47"/>
      <c r="X24" s="47"/>
      <c r="Y24" s="25"/>
    </row>
    <row r="25" spans="1:25" x14ac:dyDescent="0.35">
      <c r="A25" s="47"/>
      <c r="B25" s="47"/>
      <c r="C25" s="47"/>
      <c r="D25" s="47"/>
      <c r="E25" s="47"/>
      <c r="F25" s="47"/>
      <c r="G25" s="47"/>
      <c r="H25" s="47"/>
      <c r="I25" s="47"/>
      <c r="J25" s="47"/>
      <c r="K25" s="47"/>
      <c r="L25" s="47"/>
      <c r="M25" s="47"/>
      <c r="N25" s="47"/>
      <c r="O25" s="47"/>
      <c r="P25" s="47"/>
      <c r="Q25" s="47"/>
      <c r="R25" s="47"/>
      <c r="S25" s="47"/>
      <c r="T25" s="47"/>
      <c r="U25" s="47"/>
      <c r="V25" s="47"/>
      <c r="W25" s="47"/>
      <c r="X25" s="47"/>
      <c r="Y25" s="25"/>
    </row>
    <row r="26" spans="1:25" ht="18" customHeight="1" x14ac:dyDescent="0.35">
      <c r="A26" s="47"/>
      <c r="B26" s="47"/>
      <c r="C26" s="47"/>
      <c r="D26" s="213" t="s">
        <v>70</v>
      </c>
      <c r="E26" s="47"/>
      <c r="F26" s="47"/>
      <c r="G26" s="47"/>
      <c r="H26" s="47"/>
      <c r="I26" s="47"/>
      <c r="J26" s="47"/>
      <c r="K26" s="47"/>
      <c r="L26" s="47"/>
      <c r="M26" s="47"/>
      <c r="N26" s="47"/>
      <c r="O26" s="47"/>
      <c r="P26" s="47"/>
      <c r="Q26" s="47"/>
      <c r="R26" s="47"/>
      <c r="S26" s="47"/>
      <c r="T26" s="47"/>
      <c r="U26" s="47"/>
      <c r="V26" s="47"/>
      <c r="W26" s="47"/>
      <c r="X26" s="47"/>
      <c r="Y26" s="25"/>
    </row>
    <row r="27" spans="1:25" x14ac:dyDescent="0.35">
      <c r="A27" s="47"/>
      <c r="B27" s="214"/>
      <c r="C27" s="215">
        <f>COUNTIF(C6:C20,"Existing")</f>
        <v>0</v>
      </c>
      <c r="D27" s="193"/>
      <c r="E27" s="47"/>
      <c r="F27" s="47"/>
      <c r="G27" s="47"/>
      <c r="H27" s="47"/>
      <c r="I27" s="47"/>
      <c r="J27" s="47"/>
      <c r="K27" s="47"/>
      <c r="L27" s="47"/>
      <c r="M27" s="47"/>
      <c r="N27" s="47"/>
      <c r="O27" s="47"/>
      <c r="P27" s="47"/>
      <c r="Q27" s="47"/>
      <c r="R27" s="47"/>
      <c r="S27" s="47"/>
      <c r="T27" s="47"/>
      <c r="U27" s="47"/>
      <c r="V27" s="47"/>
      <c r="W27" s="47"/>
      <c r="X27" s="47"/>
      <c r="Y27" s="25"/>
    </row>
    <row r="28" spans="1:25" x14ac:dyDescent="0.35">
      <c r="A28" s="47"/>
      <c r="B28" s="193"/>
      <c r="C28" s="216"/>
      <c r="D28" s="193"/>
      <c r="E28" s="47"/>
      <c r="F28" s="47"/>
      <c r="G28" s="47"/>
      <c r="H28" s="47"/>
      <c r="I28" s="47"/>
      <c r="J28" s="47"/>
      <c r="K28" s="47"/>
      <c r="L28" s="47"/>
      <c r="M28" s="47"/>
      <c r="N28" s="47"/>
      <c r="O28" s="47"/>
      <c r="P28" s="47"/>
      <c r="Q28" s="47"/>
      <c r="R28" s="47"/>
      <c r="S28" s="47"/>
      <c r="T28" s="47"/>
      <c r="U28" s="47"/>
      <c r="V28" s="47"/>
      <c r="W28" s="47"/>
      <c r="X28" s="47"/>
      <c r="Y28" s="25"/>
    </row>
    <row r="29" spans="1:25" x14ac:dyDescent="0.35">
      <c r="A29" s="24"/>
      <c r="B29" s="27"/>
      <c r="C29" s="27"/>
      <c r="D29" s="27"/>
      <c r="E29" s="27"/>
      <c r="F29" s="27"/>
      <c r="G29" s="27"/>
      <c r="H29" s="27"/>
      <c r="I29" s="27"/>
      <c r="J29" s="27"/>
      <c r="K29" s="27"/>
      <c r="L29" s="27"/>
      <c r="M29" s="27"/>
      <c r="N29" s="27"/>
      <c r="O29" s="27"/>
      <c r="Q29" s="30"/>
      <c r="R29" s="30"/>
      <c r="S29" s="30"/>
      <c r="T29" s="30"/>
      <c r="U29" s="30"/>
      <c r="V29" s="30"/>
      <c r="W29" s="30"/>
      <c r="X29" s="30"/>
      <c r="Y29" s="25"/>
    </row>
    <row r="30" spans="1:25" x14ac:dyDescent="0.35">
      <c r="A30" s="24"/>
      <c r="B30" s="27"/>
      <c r="C30" s="27"/>
      <c r="D30" s="27"/>
      <c r="E30" s="27"/>
      <c r="F30" s="27"/>
      <c r="G30" s="27"/>
      <c r="H30" s="27"/>
      <c r="I30" s="27"/>
      <c r="J30" s="27"/>
      <c r="K30" s="27"/>
      <c r="L30" s="27"/>
      <c r="M30" s="27"/>
      <c r="N30" s="27"/>
      <c r="O30" s="27"/>
      <c r="Q30" s="29"/>
      <c r="R30" s="29"/>
      <c r="S30" s="29"/>
      <c r="T30" s="29"/>
      <c r="U30" s="29"/>
      <c r="V30" s="29"/>
      <c r="W30" s="29"/>
      <c r="X30" s="29"/>
    </row>
    <row r="31" spans="1:25" x14ac:dyDescent="0.35">
      <c r="A31" s="24"/>
      <c r="B31" s="27"/>
      <c r="C31" s="124" t="s">
        <v>45</v>
      </c>
      <c r="D31" s="124" t="s">
        <v>71</v>
      </c>
      <c r="E31" s="124" t="s">
        <v>72</v>
      </c>
      <c r="F31" s="124" t="s">
        <v>73</v>
      </c>
      <c r="G31" s="124"/>
      <c r="H31" s="124"/>
      <c r="I31" s="124"/>
      <c r="J31" s="124">
        <v>22721</v>
      </c>
      <c r="K31" s="124"/>
      <c r="L31" s="124"/>
      <c r="M31" s="124"/>
      <c r="N31" s="124"/>
      <c r="O31" s="27"/>
    </row>
    <row r="32" spans="1:25" x14ac:dyDescent="0.35">
      <c r="A32" s="24"/>
      <c r="B32" s="27"/>
      <c r="C32" s="124" t="s">
        <v>74</v>
      </c>
      <c r="D32" s="124" t="s">
        <v>46</v>
      </c>
      <c r="E32" s="124" t="s">
        <v>47</v>
      </c>
      <c r="F32" s="124" t="s">
        <v>48</v>
      </c>
      <c r="G32" s="124"/>
      <c r="H32" s="124"/>
      <c r="I32" s="124"/>
      <c r="J32" s="124">
        <v>34955</v>
      </c>
      <c r="K32" s="124"/>
      <c r="L32" s="124">
        <v>6000</v>
      </c>
      <c r="M32" s="124"/>
      <c r="N32" s="124"/>
      <c r="O32" s="124"/>
      <c r="P32" s="24"/>
    </row>
    <row r="33" spans="1:49" x14ac:dyDescent="0.35">
      <c r="A33" s="24"/>
      <c r="B33" s="27"/>
      <c r="C33" s="124"/>
      <c r="D33" s="124" t="s">
        <v>50</v>
      </c>
      <c r="E33" s="124" t="s">
        <v>75</v>
      </c>
      <c r="F33" s="124"/>
      <c r="G33" s="124"/>
      <c r="H33" s="124"/>
      <c r="I33" s="124"/>
      <c r="J33" s="124">
        <v>0</v>
      </c>
      <c r="K33" s="124"/>
      <c r="L33" s="124">
        <v>15000</v>
      </c>
      <c r="M33" s="124"/>
      <c r="N33" s="124"/>
      <c r="O33" s="124"/>
      <c r="P33" s="24"/>
    </row>
    <row r="34" spans="1:49" x14ac:dyDescent="0.35">
      <c r="A34" s="24"/>
      <c r="B34" s="27"/>
      <c r="C34" s="124"/>
      <c r="D34" s="124" t="s">
        <v>53</v>
      </c>
      <c r="E34" s="124" t="s">
        <v>76</v>
      </c>
      <c r="F34" s="124"/>
      <c r="G34" s="124"/>
      <c r="H34" s="124"/>
      <c r="I34" s="124"/>
      <c r="J34" s="124"/>
      <c r="K34" s="124"/>
      <c r="L34" s="124">
        <v>0</v>
      </c>
      <c r="M34" s="124"/>
      <c r="N34" s="124"/>
      <c r="O34" s="124"/>
      <c r="P34" s="24"/>
    </row>
    <row r="35" spans="1:49" ht="15" customHeight="1" x14ac:dyDescent="0.35">
      <c r="A35" s="24"/>
      <c r="B35" s="27"/>
      <c r="C35" s="27"/>
      <c r="D35" s="124" t="s">
        <v>77</v>
      </c>
      <c r="E35" s="124" t="s">
        <v>78</v>
      </c>
      <c r="F35" s="124"/>
      <c r="G35" s="124"/>
      <c r="H35" s="124"/>
      <c r="I35" s="124"/>
      <c r="J35" s="124"/>
      <c r="K35" s="124"/>
      <c r="L35" s="124"/>
      <c r="M35" s="124"/>
      <c r="N35" s="124"/>
      <c r="O35" s="124"/>
      <c r="P35" s="24"/>
    </row>
    <row r="36" spans="1:49" ht="15.75" customHeight="1" x14ac:dyDescent="0.35">
      <c r="A36" s="24"/>
      <c r="B36" s="27"/>
      <c r="C36" s="27"/>
      <c r="D36" s="124"/>
      <c r="E36" s="124" t="s">
        <v>51</v>
      </c>
      <c r="F36" s="124"/>
      <c r="G36" s="124"/>
      <c r="H36" s="124"/>
      <c r="I36" s="124"/>
      <c r="J36" s="124"/>
      <c r="K36" s="124"/>
      <c r="L36" s="124"/>
      <c r="M36" s="124"/>
      <c r="N36" s="124"/>
      <c r="O36" s="124"/>
      <c r="P36" s="24"/>
    </row>
    <row r="37" spans="1:49" x14ac:dyDescent="0.35">
      <c r="A37" s="24"/>
      <c r="B37" s="27"/>
      <c r="C37" s="27"/>
      <c r="D37" s="124"/>
      <c r="E37" s="124" t="s">
        <v>77</v>
      </c>
      <c r="F37" s="124"/>
      <c r="G37" s="124"/>
      <c r="H37" s="124"/>
      <c r="I37" s="124"/>
      <c r="J37" s="124"/>
      <c r="K37" s="124"/>
      <c r="L37" s="124"/>
      <c r="M37" s="124"/>
      <c r="N37" s="124"/>
      <c r="O37" s="124"/>
      <c r="P37" s="24"/>
    </row>
    <row r="38" spans="1:49" x14ac:dyDescent="0.35">
      <c r="A38" s="24"/>
      <c r="B38" s="27"/>
      <c r="C38" s="27"/>
      <c r="D38" s="124"/>
      <c r="E38" s="124"/>
      <c r="F38" s="124"/>
      <c r="G38" s="124"/>
      <c r="H38" s="124"/>
      <c r="I38" s="124"/>
      <c r="J38" s="124"/>
      <c r="K38" s="124"/>
      <c r="L38" s="124"/>
      <c r="M38" s="124"/>
      <c r="N38" s="124"/>
      <c r="O38" s="124"/>
      <c r="P38" s="24"/>
    </row>
    <row r="39" spans="1:49" x14ac:dyDescent="0.35">
      <c r="A39" s="24"/>
      <c r="B39" s="27"/>
      <c r="C39" s="27"/>
      <c r="D39" s="124"/>
      <c r="E39" s="124"/>
      <c r="F39" s="124"/>
      <c r="G39" s="124"/>
      <c r="H39" s="124"/>
      <c r="I39" s="124"/>
      <c r="J39" s="124"/>
      <c r="K39" s="124"/>
      <c r="L39" s="124"/>
      <c r="M39" s="124"/>
      <c r="N39" s="124"/>
      <c r="O39" s="124"/>
      <c r="P39" s="24"/>
    </row>
    <row r="40" spans="1:49" ht="18" thickBot="1" x14ac:dyDescent="0.4">
      <c r="A40" s="24"/>
      <c r="B40" s="27"/>
      <c r="C40" s="27"/>
      <c r="D40" s="124"/>
      <c r="E40" s="124"/>
      <c r="F40" s="124"/>
      <c r="G40" s="124"/>
      <c r="H40" s="124"/>
      <c r="I40" s="124"/>
      <c r="J40" s="124"/>
      <c r="K40" s="124"/>
      <c r="L40" s="124"/>
      <c r="M40" s="124"/>
      <c r="N40" s="124"/>
      <c r="O40" s="124"/>
      <c r="P40" s="24"/>
      <c r="AI40" s="28"/>
      <c r="AJ40" s="28"/>
      <c r="AK40" s="28"/>
      <c r="AL40" s="28"/>
      <c r="AM40" s="28"/>
      <c r="AN40" s="28"/>
      <c r="AO40" s="28"/>
      <c r="AP40" s="28"/>
      <c r="AQ40" s="28"/>
      <c r="AR40" s="28"/>
      <c r="AS40" s="28"/>
      <c r="AT40" s="28"/>
      <c r="AU40" s="28"/>
      <c r="AV40" s="28"/>
      <c r="AW40" s="28"/>
    </row>
    <row r="41" spans="1:49" x14ac:dyDescent="0.35">
      <c r="A41" s="24"/>
      <c r="B41" s="27"/>
      <c r="C41" s="27"/>
      <c r="D41" s="124"/>
      <c r="E41" s="124"/>
      <c r="F41" s="124"/>
      <c r="G41" s="124"/>
      <c r="H41" s="124"/>
      <c r="I41" s="124"/>
      <c r="J41" s="124"/>
      <c r="K41" s="124"/>
      <c r="L41" s="124"/>
      <c r="M41" s="124"/>
      <c r="N41" s="124"/>
      <c r="O41" s="124"/>
      <c r="P41" s="24"/>
      <c r="AH41" s="24"/>
      <c r="AI41" s="63"/>
      <c r="AJ41" s="64"/>
      <c r="AK41" s="64"/>
      <c r="AL41" s="64"/>
      <c r="AM41" s="64"/>
      <c r="AN41" s="64"/>
      <c r="AO41" s="64"/>
      <c r="AP41" s="64"/>
      <c r="AQ41" s="64"/>
      <c r="AR41" s="64"/>
      <c r="AS41" s="64"/>
      <c r="AT41" s="64"/>
      <c r="AU41" s="64"/>
      <c r="AV41" s="64"/>
      <c r="AW41" s="65"/>
    </row>
    <row r="42" spans="1:49" x14ac:dyDescent="0.35">
      <c r="A42" s="24"/>
      <c r="B42" s="27"/>
      <c r="C42" s="27"/>
      <c r="D42" s="124"/>
      <c r="E42" s="124"/>
      <c r="F42" s="124"/>
      <c r="G42" s="124"/>
      <c r="H42" s="124"/>
      <c r="I42" s="124"/>
      <c r="J42" s="124"/>
      <c r="K42" s="124"/>
      <c r="L42" s="124"/>
      <c r="M42" s="124"/>
      <c r="N42" s="124"/>
      <c r="O42" s="124"/>
      <c r="P42" s="24"/>
      <c r="AH42" s="24"/>
      <c r="AI42" s="66" t="s">
        <v>79</v>
      </c>
      <c r="AJ42" s="52"/>
      <c r="AK42" s="52"/>
      <c r="AL42" s="52"/>
      <c r="AM42" s="52"/>
      <c r="AN42" s="52"/>
      <c r="AO42" s="52"/>
      <c r="AP42" s="52"/>
      <c r="AQ42" s="52"/>
      <c r="AR42" s="52"/>
      <c r="AS42" s="52"/>
      <c r="AT42" s="52"/>
      <c r="AU42" s="52"/>
      <c r="AV42" s="52"/>
      <c r="AW42" s="67"/>
    </row>
    <row r="43" spans="1:49" ht="121.5" customHeight="1" x14ac:dyDescent="0.35">
      <c r="A43" s="24"/>
      <c r="B43" s="27"/>
      <c r="C43" s="27"/>
      <c r="D43" s="124"/>
      <c r="E43" s="124"/>
      <c r="F43" s="124"/>
      <c r="G43" s="124"/>
      <c r="H43" s="124"/>
      <c r="I43" s="124"/>
      <c r="J43" s="124"/>
      <c r="K43" s="124"/>
      <c r="L43" s="124"/>
      <c r="M43" s="124"/>
      <c r="N43" s="124"/>
      <c r="O43" s="124"/>
      <c r="P43" s="24"/>
      <c r="AH43" s="24"/>
      <c r="AI43" s="68" t="s">
        <v>30</v>
      </c>
      <c r="AJ43" s="53" t="s">
        <v>32</v>
      </c>
      <c r="AK43" s="53" t="s">
        <v>80</v>
      </c>
      <c r="AL43" s="53" t="str">
        <f t="shared" ref="AL43:AL58" si="2">F5</f>
        <v>Does IRRS apply?</v>
      </c>
      <c r="AM43" s="53" t="s">
        <v>81</v>
      </c>
      <c r="AN43" s="53" t="s">
        <v>82</v>
      </c>
      <c r="AO43" s="53" t="s">
        <v>83</v>
      </c>
      <c r="AP43" s="53" t="s">
        <v>84</v>
      </c>
      <c r="AQ43" s="54" t="s">
        <v>85</v>
      </c>
      <c r="AR43" s="54" t="s">
        <v>86</v>
      </c>
      <c r="AS43" s="54" t="s">
        <v>87</v>
      </c>
      <c r="AT43" s="54" t="s">
        <v>88</v>
      </c>
      <c r="AU43" s="69"/>
      <c r="AV43" s="69"/>
      <c r="AW43" s="67"/>
    </row>
    <row r="44" spans="1:49" x14ac:dyDescent="0.35">
      <c r="A44" s="24"/>
      <c r="B44" s="27"/>
      <c r="C44" s="27"/>
      <c r="D44" s="124"/>
      <c r="E44" s="124"/>
      <c r="F44" s="124"/>
      <c r="G44" s="124"/>
      <c r="H44" s="124"/>
      <c r="I44" s="124"/>
      <c r="J44" s="124"/>
      <c r="K44" s="124"/>
      <c r="L44" s="124"/>
      <c r="M44" s="124"/>
      <c r="N44" s="124"/>
      <c r="O44" s="124"/>
      <c r="P44" s="24"/>
      <c r="AH44" s="24"/>
      <c r="AI44" s="70" t="str">
        <f>B6</f>
        <v>Unit 1</v>
      </c>
      <c r="AJ44" s="55">
        <f t="shared" ref="AJ44:AJ58" si="3">D6</f>
        <v>0</v>
      </c>
      <c r="AK44" s="56">
        <f t="shared" ref="AK44:AK58" si="4">E6</f>
        <v>0</v>
      </c>
      <c r="AL44" s="56">
        <f t="shared" si="2"/>
        <v>0</v>
      </c>
      <c r="AM44" s="57">
        <f t="shared" ref="AM44:AN50" si="5">G6</f>
        <v>0</v>
      </c>
      <c r="AN44" s="57">
        <f t="shared" si="5"/>
        <v>0</v>
      </c>
      <c r="AO44" s="58">
        <f>MIN(AN44,AV44)</f>
        <v>0</v>
      </c>
      <c r="AP44" s="57">
        <f t="shared" ref="AP44:AP58" si="6">O6</f>
        <v>0</v>
      </c>
      <c r="AQ44" s="57">
        <f t="shared" ref="AQ44:AQ58" si="7">J6</f>
        <v>0</v>
      </c>
      <c r="AR44" s="57">
        <f t="shared" ref="AR44:AR58" si="8">K6</f>
        <v>0</v>
      </c>
      <c r="AS44" s="57">
        <f t="shared" ref="AS44:AS58" si="9">L6</f>
        <v>0</v>
      </c>
      <c r="AT44" s="59" t="str">
        <f>(IFERROR((AP44*52)/(AQ44+AR44+AS44),"NA"))</f>
        <v>NA</v>
      </c>
      <c r="AU44" s="71"/>
      <c r="AV44" s="58">
        <f>((AQ44+AR44+AS44)*0.3)/52</f>
        <v>0</v>
      </c>
      <c r="AW44" s="67"/>
    </row>
    <row r="45" spans="1:49" x14ac:dyDescent="0.35">
      <c r="A45" s="24"/>
      <c r="B45" s="27"/>
      <c r="C45" s="27"/>
      <c r="D45" s="124"/>
      <c r="E45" s="124"/>
      <c r="F45" s="124"/>
      <c r="G45" s="124"/>
      <c r="H45" s="124"/>
      <c r="I45" s="124"/>
      <c r="J45" s="124"/>
      <c r="K45" s="124"/>
      <c r="L45" s="124"/>
      <c r="M45" s="124"/>
      <c r="N45" s="124"/>
      <c r="O45" s="124"/>
      <c r="P45" s="24"/>
      <c r="AH45" s="24"/>
      <c r="AI45" s="70" t="str">
        <f t="shared" ref="AI45:AI57" si="10">B7</f>
        <v>Unit 2</v>
      </c>
      <c r="AJ45" s="55">
        <f t="shared" si="3"/>
        <v>0</v>
      </c>
      <c r="AK45" s="56">
        <f t="shared" si="4"/>
        <v>0</v>
      </c>
      <c r="AL45" s="56">
        <f t="shared" si="2"/>
        <v>0</v>
      </c>
      <c r="AM45" s="57">
        <f t="shared" si="5"/>
        <v>0</v>
      </c>
      <c r="AN45" s="57">
        <f t="shared" si="5"/>
        <v>0</v>
      </c>
      <c r="AO45" s="58">
        <f t="shared" ref="AO45:AO57" si="11">MIN(AN45,AV45)</f>
        <v>0</v>
      </c>
      <c r="AP45" s="57">
        <f t="shared" si="6"/>
        <v>0</v>
      </c>
      <c r="AQ45" s="57">
        <f t="shared" si="7"/>
        <v>0</v>
      </c>
      <c r="AR45" s="57">
        <f t="shared" si="8"/>
        <v>0</v>
      </c>
      <c r="AS45" s="57">
        <f t="shared" si="9"/>
        <v>0</v>
      </c>
      <c r="AT45" s="59" t="str">
        <f t="shared" ref="AT45:AT57" si="12">(IFERROR((AP45*52)/(AQ45+AR45+AS45),"NA"))</f>
        <v>NA</v>
      </c>
      <c r="AU45" s="71"/>
      <c r="AV45" s="58">
        <f t="shared" ref="AV45:AV57" si="13">((AQ45+AR45+AS45)*0.3)/52</f>
        <v>0</v>
      </c>
      <c r="AW45" s="67"/>
    </row>
    <row r="46" spans="1:49" x14ac:dyDescent="0.35">
      <c r="A46" s="24"/>
      <c r="B46" s="27"/>
      <c r="C46" s="27"/>
      <c r="D46" s="27"/>
      <c r="E46" s="27"/>
      <c r="F46" s="27"/>
      <c r="G46" s="27"/>
      <c r="H46" s="27"/>
      <c r="I46" s="27"/>
      <c r="J46" s="27"/>
      <c r="K46" s="27"/>
      <c r="L46" s="27"/>
      <c r="M46" s="27"/>
      <c r="N46" s="27"/>
      <c r="O46" s="27"/>
      <c r="P46" s="24"/>
      <c r="AH46" s="24"/>
      <c r="AI46" s="70" t="str">
        <f t="shared" si="10"/>
        <v>Unit 3</v>
      </c>
      <c r="AJ46" s="55">
        <f t="shared" si="3"/>
        <v>0</v>
      </c>
      <c r="AK46" s="56">
        <f t="shared" si="4"/>
        <v>0</v>
      </c>
      <c r="AL46" s="56">
        <f t="shared" si="2"/>
        <v>0</v>
      </c>
      <c r="AM46" s="57">
        <f t="shared" si="5"/>
        <v>0</v>
      </c>
      <c r="AN46" s="57">
        <f t="shared" si="5"/>
        <v>0</v>
      </c>
      <c r="AO46" s="58">
        <f t="shared" si="11"/>
        <v>0</v>
      </c>
      <c r="AP46" s="57">
        <f t="shared" si="6"/>
        <v>0</v>
      </c>
      <c r="AQ46" s="57">
        <f t="shared" si="7"/>
        <v>0</v>
      </c>
      <c r="AR46" s="57">
        <f t="shared" si="8"/>
        <v>0</v>
      </c>
      <c r="AS46" s="57">
        <f t="shared" si="9"/>
        <v>0</v>
      </c>
      <c r="AT46" s="59" t="str">
        <f t="shared" si="12"/>
        <v>NA</v>
      </c>
      <c r="AU46" s="71"/>
      <c r="AV46" s="58">
        <f t="shared" si="13"/>
        <v>0</v>
      </c>
      <c r="AW46" s="67"/>
    </row>
    <row r="47" spans="1:49" x14ac:dyDescent="0.35">
      <c r="B47" s="27"/>
      <c r="C47" s="27"/>
      <c r="D47" s="27"/>
      <c r="E47" s="27"/>
      <c r="F47" s="27"/>
      <c r="G47" s="27"/>
      <c r="H47" s="27"/>
      <c r="I47" s="27"/>
      <c r="J47" s="27"/>
      <c r="K47" s="27"/>
      <c r="L47" s="27"/>
      <c r="M47" s="27"/>
      <c r="N47" s="27"/>
      <c r="O47" s="27"/>
      <c r="P47" s="24"/>
      <c r="AH47" s="24"/>
      <c r="AI47" s="70" t="str">
        <f t="shared" si="10"/>
        <v>Unit 4</v>
      </c>
      <c r="AJ47" s="55">
        <f t="shared" si="3"/>
        <v>0</v>
      </c>
      <c r="AK47" s="56">
        <f t="shared" si="4"/>
        <v>0</v>
      </c>
      <c r="AL47" s="56">
        <f t="shared" si="2"/>
        <v>0</v>
      </c>
      <c r="AM47" s="57">
        <f t="shared" si="5"/>
        <v>0</v>
      </c>
      <c r="AN47" s="57">
        <f t="shared" si="5"/>
        <v>0</v>
      </c>
      <c r="AO47" s="58">
        <f t="shared" si="11"/>
        <v>0</v>
      </c>
      <c r="AP47" s="57">
        <f t="shared" si="6"/>
        <v>0</v>
      </c>
      <c r="AQ47" s="57">
        <f t="shared" si="7"/>
        <v>0</v>
      </c>
      <c r="AR47" s="57">
        <f t="shared" si="8"/>
        <v>0</v>
      </c>
      <c r="AS47" s="57">
        <f>L9</f>
        <v>0</v>
      </c>
      <c r="AT47" s="59" t="str">
        <f t="shared" si="12"/>
        <v>NA</v>
      </c>
      <c r="AU47" s="71"/>
      <c r="AV47" s="58">
        <f t="shared" si="13"/>
        <v>0</v>
      </c>
      <c r="AW47" s="67"/>
    </row>
    <row r="48" spans="1:49" ht="18.75" customHeight="1" x14ac:dyDescent="0.35">
      <c r="B48" s="27"/>
      <c r="C48" s="27"/>
      <c r="D48" s="27"/>
      <c r="E48" s="27"/>
      <c r="F48" s="27"/>
      <c r="G48" s="27"/>
      <c r="H48" s="27"/>
      <c r="I48" s="27"/>
      <c r="J48" s="27"/>
      <c r="K48" s="27"/>
      <c r="L48" s="27"/>
      <c r="M48" s="27"/>
      <c r="N48" s="27"/>
      <c r="O48" s="27"/>
      <c r="P48" s="24"/>
      <c r="AH48" s="24"/>
      <c r="AI48" s="70" t="str">
        <f t="shared" si="10"/>
        <v>Unit 5</v>
      </c>
      <c r="AJ48" s="55">
        <f t="shared" si="3"/>
        <v>0</v>
      </c>
      <c r="AK48" s="56">
        <f t="shared" si="4"/>
        <v>0</v>
      </c>
      <c r="AL48" s="56">
        <f t="shared" si="2"/>
        <v>0</v>
      </c>
      <c r="AM48" s="57">
        <f t="shared" si="5"/>
        <v>0</v>
      </c>
      <c r="AN48" s="57">
        <f t="shared" si="5"/>
        <v>0</v>
      </c>
      <c r="AO48" s="58">
        <f t="shared" si="11"/>
        <v>0</v>
      </c>
      <c r="AP48" s="57">
        <f t="shared" si="6"/>
        <v>0</v>
      </c>
      <c r="AQ48" s="57">
        <f t="shared" si="7"/>
        <v>0</v>
      </c>
      <c r="AR48" s="57">
        <f t="shared" si="8"/>
        <v>0</v>
      </c>
      <c r="AS48" s="57">
        <f>L10</f>
        <v>0</v>
      </c>
      <c r="AT48" s="59" t="str">
        <f t="shared" si="12"/>
        <v>NA</v>
      </c>
      <c r="AU48" s="71"/>
      <c r="AV48" s="58">
        <f t="shared" si="13"/>
        <v>0</v>
      </c>
      <c r="AW48" s="67"/>
    </row>
    <row r="49" spans="1:49" x14ac:dyDescent="0.35">
      <c r="B49" s="27"/>
      <c r="C49" s="27"/>
      <c r="D49" s="27"/>
      <c r="E49" s="27"/>
      <c r="F49" s="27"/>
      <c r="G49" s="27"/>
      <c r="H49" s="27"/>
      <c r="I49" s="27"/>
      <c r="J49" s="27"/>
      <c r="K49" s="27"/>
      <c r="L49" s="27"/>
      <c r="M49" s="27"/>
      <c r="N49" s="27"/>
      <c r="O49" s="27"/>
      <c r="P49" s="24"/>
      <c r="AH49" s="24"/>
      <c r="AI49" s="70" t="str">
        <f t="shared" si="10"/>
        <v>Unit 6</v>
      </c>
      <c r="AJ49" s="55">
        <f t="shared" si="3"/>
        <v>0</v>
      </c>
      <c r="AK49" s="56">
        <f t="shared" si="4"/>
        <v>0</v>
      </c>
      <c r="AL49" s="56">
        <f t="shared" si="2"/>
        <v>0</v>
      </c>
      <c r="AM49" s="57">
        <f>G11</f>
        <v>0</v>
      </c>
      <c r="AN49" s="57">
        <f t="shared" si="5"/>
        <v>0</v>
      </c>
      <c r="AO49" s="58">
        <f t="shared" si="11"/>
        <v>0</v>
      </c>
      <c r="AP49" s="57">
        <f t="shared" si="6"/>
        <v>0</v>
      </c>
      <c r="AQ49" s="57">
        <f t="shared" si="7"/>
        <v>0</v>
      </c>
      <c r="AR49" s="57">
        <f t="shared" si="8"/>
        <v>0</v>
      </c>
      <c r="AS49" s="57">
        <f t="shared" si="9"/>
        <v>0</v>
      </c>
      <c r="AT49" s="59" t="str">
        <f t="shared" si="12"/>
        <v>NA</v>
      </c>
      <c r="AU49" s="71"/>
      <c r="AV49" s="58">
        <f t="shared" si="13"/>
        <v>0</v>
      </c>
      <c r="AW49" s="67"/>
    </row>
    <row r="50" spans="1:49" x14ac:dyDescent="0.35">
      <c r="A50" s="24"/>
      <c r="B50" s="27"/>
      <c r="C50" s="27"/>
      <c r="D50" s="27"/>
      <c r="E50" s="27"/>
      <c r="F50" s="27"/>
      <c r="G50" s="27"/>
      <c r="H50" s="27"/>
      <c r="I50" s="27"/>
      <c r="J50" s="27"/>
      <c r="K50" s="27"/>
      <c r="L50" s="27"/>
      <c r="M50" s="27"/>
      <c r="N50" s="27"/>
      <c r="O50" s="27"/>
      <c r="AH50" s="24"/>
      <c r="AI50" s="70" t="str">
        <f t="shared" si="10"/>
        <v>Unit 7</v>
      </c>
      <c r="AJ50" s="55">
        <f t="shared" si="3"/>
        <v>0</v>
      </c>
      <c r="AK50" s="56">
        <f t="shared" si="4"/>
        <v>0</v>
      </c>
      <c r="AL50" s="56">
        <f t="shared" si="2"/>
        <v>0</v>
      </c>
      <c r="AM50" s="57" t="str">
        <f>G12</f>
        <v>-</v>
      </c>
      <c r="AN50" s="57">
        <f t="shared" si="5"/>
        <v>0</v>
      </c>
      <c r="AO50" s="58">
        <f t="shared" si="11"/>
        <v>0</v>
      </c>
      <c r="AP50" s="57">
        <f t="shared" si="6"/>
        <v>0</v>
      </c>
      <c r="AQ50" s="57">
        <f t="shared" si="7"/>
        <v>0</v>
      </c>
      <c r="AR50" s="57">
        <f t="shared" si="8"/>
        <v>0</v>
      </c>
      <c r="AS50" s="57">
        <f t="shared" si="9"/>
        <v>0</v>
      </c>
      <c r="AT50" s="59" t="str">
        <f t="shared" si="12"/>
        <v>NA</v>
      </c>
      <c r="AU50" s="71"/>
      <c r="AV50" s="58">
        <f t="shared" si="13"/>
        <v>0</v>
      </c>
      <c r="AW50" s="67"/>
    </row>
    <row r="51" spans="1:49" x14ac:dyDescent="0.35">
      <c r="AI51" s="70" t="str">
        <f t="shared" si="10"/>
        <v>Unit 8</v>
      </c>
      <c r="AJ51" s="55">
        <f t="shared" si="3"/>
        <v>0</v>
      </c>
      <c r="AK51" s="56">
        <f t="shared" si="4"/>
        <v>0</v>
      </c>
      <c r="AL51" s="56">
        <f t="shared" si="2"/>
        <v>0</v>
      </c>
      <c r="AM51" s="57">
        <f t="shared" ref="AM51:AM57" si="14">G13</f>
        <v>0</v>
      </c>
      <c r="AN51" s="57">
        <f t="shared" ref="AN51:AN58" si="15">H13</f>
        <v>0</v>
      </c>
      <c r="AO51" s="58">
        <f t="shared" si="11"/>
        <v>0</v>
      </c>
      <c r="AP51" s="57">
        <f t="shared" si="6"/>
        <v>0</v>
      </c>
      <c r="AQ51" s="57">
        <f t="shared" si="7"/>
        <v>0</v>
      </c>
      <c r="AR51" s="57">
        <f t="shared" si="8"/>
        <v>0</v>
      </c>
      <c r="AS51" s="57">
        <f t="shared" si="9"/>
        <v>0</v>
      </c>
      <c r="AT51" s="59" t="str">
        <f t="shared" si="12"/>
        <v>NA</v>
      </c>
      <c r="AU51" s="71"/>
      <c r="AV51" s="58">
        <f t="shared" si="13"/>
        <v>0</v>
      </c>
    </row>
    <row r="52" spans="1:49" x14ac:dyDescent="0.35">
      <c r="AI52" s="70" t="str">
        <f t="shared" si="10"/>
        <v>Unit 9</v>
      </c>
      <c r="AJ52" s="55">
        <f t="shared" si="3"/>
        <v>0</v>
      </c>
      <c r="AK52" s="56">
        <f t="shared" si="4"/>
        <v>0</v>
      </c>
      <c r="AL52" s="56">
        <f t="shared" si="2"/>
        <v>0</v>
      </c>
      <c r="AM52" s="57">
        <f t="shared" si="14"/>
        <v>0</v>
      </c>
      <c r="AN52" s="57">
        <f t="shared" si="15"/>
        <v>0</v>
      </c>
      <c r="AO52" s="58">
        <f t="shared" si="11"/>
        <v>0</v>
      </c>
      <c r="AP52" s="57">
        <f t="shared" si="6"/>
        <v>0</v>
      </c>
      <c r="AQ52" s="57">
        <f t="shared" si="7"/>
        <v>0</v>
      </c>
      <c r="AR52" s="57">
        <f t="shared" si="8"/>
        <v>0</v>
      </c>
      <c r="AS52" s="57">
        <f t="shared" si="9"/>
        <v>0</v>
      </c>
      <c r="AT52" s="59" t="str">
        <f t="shared" si="12"/>
        <v>NA</v>
      </c>
      <c r="AU52" s="71"/>
      <c r="AV52" s="58">
        <f t="shared" si="13"/>
        <v>0</v>
      </c>
    </row>
    <row r="53" spans="1:49" x14ac:dyDescent="0.35">
      <c r="AI53" s="70" t="str">
        <f t="shared" si="10"/>
        <v>Unit 10</v>
      </c>
      <c r="AJ53" s="55">
        <f t="shared" si="3"/>
        <v>0</v>
      </c>
      <c r="AK53" s="56">
        <f t="shared" si="4"/>
        <v>0</v>
      </c>
      <c r="AL53" s="56">
        <f t="shared" si="2"/>
        <v>0</v>
      </c>
      <c r="AM53" s="57">
        <f t="shared" si="14"/>
        <v>0</v>
      </c>
      <c r="AN53" s="57">
        <f t="shared" si="15"/>
        <v>0</v>
      </c>
      <c r="AO53" s="58">
        <f t="shared" si="11"/>
        <v>0</v>
      </c>
      <c r="AP53" s="57">
        <f t="shared" si="6"/>
        <v>0</v>
      </c>
      <c r="AQ53" s="57">
        <f t="shared" si="7"/>
        <v>0</v>
      </c>
      <c r="AR53" s="57">
        <f t="shared" si="8"/>
        <v>0</v>
      </c>
      <c r="AS53" s="57">
        <f t="shared" si="9"/>
        <v>0</v>
      </c>
      <c r="AT53" s="59" t="str">
        <f t="shared" si="12"/>
        <v>NA</v>
      </c>
      <c r="AU53" s="71"/>
      <c r="AV53" s="58">
        <f t="shared" si="13"/>
        <v>0</v>
      </c>
    </row>
    <row r="54" spans="1:49" x14ac:dyDescent="0.35">
      <c r="AI54" s="70" t="str">
        <f t="shared" si="10"/>
        <v>Unit 11</v>
      </c>
      <c r="AJ54" s="55">
        <f t="shared" si="3"/>
        <v>0</v>
      </c>
      <c r="AK54" s="56">
        <f t="shared" si="4"/>
        <v>0</v>
      </c>
      <c r="AL54" s="56">
        <f t="shared" si="2"/>
        <v>0</v>
      </c>
      <c r="AM54" s="57">
        <f t="shared" si="14"/>
        <v>0</v>
      </c>
      <c r="AN54" s="57">
        <f t="shared" si="15"/>
        <v>0</v>
      </c>
      <c r="AO54" s="58">
        <f t="shared" si="11"/>
        <v>0</v>
      </c>
      <c r="AP54" s="57">
        <f t="shared" si="6"/>
        <v>0</v>
      </c>
      <c r="AQ54" s="57">
        <f t="shared" si="7"/>
        <v>0</v>
      </c>
      <c r="AR54" s="57">
        <f t="shared" si="8"/>
        <v>0</v>
      </c>
      <c r="AS54" s="57">
        <f t="shared" si="9"/>
        <v>0</v>
      </c>
      <c r="AT54" s="59" t="str">
        <f t="shared" si="12"/>
        <v>NA</v>
      </c>
      <c r="AU54" s="71"/>
      <c r="AV54" s="58">
        <f t="shared" si="13"/>
        <v>0</v>
      </c>
    </row>
    <row r="55" spans="1:49" x14ac:dyDescent="0.35">
      <c r="AI55" s="70" t="str">
        <f t="shared" si="10"/>
        <v>Unit 12</v>
      </c>
      <c r="AJ55" s="55">
        <f t="shared" si="3"/>
        <v>0</v>
      </c>
      <c r="AK55" s="56">
        <f t="shared" si="4"/>
        <v>0</v>
      </c>
      <c r="AL55" s="56">
        <f t="shared" si="2"/>
        <v>0</v>
      </c>
      <c r="AM55" s="57">
        <f t="shared" si="14"/>
        <v>0</v>
      </c>
      <c r="AN55" s="57">
        <f t="shared" si="15"/>
        <v>0</v>
      </c>
      <c r="AO55" s="58">
        <f t="shared" si="11"/>
        <v>0</v>
      </c>
      <c r="AP55" s="57">
        <f t="shared" si="6"/>
        <v>0</v>
      </c>
      <c r="AQ55" s="57">
        <f t="shared" si="7"/>
        <v>0</v>
      </c>
      <c r="AR55" s="57">
        <f t="shared" si="8"/>
        <v>0</v>
      </c>
      <c r="AS55" s="57">
        <f t="shared" si="9"/>
        <v>0</v>
      </c>
      <c r="AT55" s="59" t="str">
        <f t="shared" si="12"/>
        <v>NA</v>
      </c>
      <c r="AU55" s="71"/>
      <c r="AV55" s="58">
        <f t="shared" si="13"/>
        <v>0</v>
      </c>
    </row>
    <row r="56" spans="1:49" x14ac:dyDescent="0.35">
      <c r="AI56" s="70" t="str">
        <f t="shared" si="10"/>
        <v>Unit 13</v>
      </c>
      <c r="AJ56" s="55">
        <f t="shared" si="3"/>
        <v>0</v>
      </c>
      <c r="AK56" s="56">
        <f t="shared" si="4"/>
        <v>0</v>
      </c>
      <c r="AL56" s="56">
        <f t="shared" si="2"/>
        <v>0</v>
      </c>
      <c r="AM56" s="57">
        <f t="shared" si="14"/>
        <v>0</v>
      </c>
      <c r="AN56" s="57">
        <f t="shared" si="15"/>
        <v>0</v>
      </c>
      <c r="AO56" s="58">
        <f t="shared" si="11"/>
        <v>0</v>
      </c>
      <c r="AP56" s="57">
        <f t="shared" si="6"/>
        <v>0</v>
      </c>
      <c r="AQ56" s="57">
        <f t="shared" si="7"/>
        <v>0</v>
      </c>
      <c r="AR56" s="57">
        <f t="shared" si="8"/>
        <v>0</v>
      </c>
      <c r="AS56" s="57">
        <f t="shared" si="9"/>
        <v>0</v>
      </c>
      <c r="AT56" s="59" t="str">
        <f t="shared" si="12"/>
        <v>NA</v>
      </c>
      <c r="AU56" s="71"/>
      <c r="AV56" s="58">
        <f t="shared" si="13"/>
        <v>0</v>
      </c>
    </row>
    <row r="57" spans="1:49" x14ac:dyDescent="0.35">
      <c r="AI57" s="70" t="str">
        <f t="shared" si="10"/>
        <v>Unit 14</v>
      </c>
      <c r="AJ57" s="55">
        <f t="shared" si="3"/>
        <v>0</v>
      </c>
      <c r="AK57" s="56">
        <f t="shared" si="4"/>
        <v>0</v>
      </c>
      <c r="AL57" s="56">
        <f t="shared" si="2"/>
        <v>0</v>
      </c>
      <c r="AM57" s="57">
        <f t="shared" si="14"/>
        <v>0</v>
      </c>
      <c r="AN57" s="57">
        <f t="shared" si="15"/>
        <v>0</v>
      </c>
      <c r="AO57" s="58">
        <f t="shared" si="11"/>
        <v>0</v>
      </c>
      <c r="AP57" s="57">
        <f t="shared" si="6"/>
        <v>0</v>
      </c>
      <c r="AQ57" s="57">
        <f t="shared" si="7"/>
        <v>0</v>
      </c>
      <c r="AR57" s="57">
        <f t="shared" si="8"/>
        <v>0</v>
      </c>
      <c r="AS57" s="57">
        <f t="shared" si="9"/>
        <v>0</v>
      </c>
      <c r="AT57" s="59" t="str">
        <f t="shared" si="12"/>
        <v>NA</v>
      </c>
      <c r="AU57" s="71"/>
      <c r="AV57" s="58">
        <f t="shared" si="13"/>
        <v>0</v>
      </c>
    </row>
    <row r="58" spans="1:49" x14ac:dyDescent="0.35">
      <c r="AI58" s="70" t="str">
        <f>B20</f>
        <v>Unit 15</v>
      </c>
      <c r="AJ58" s="55">
        <f t="shared" si="3"/>
        <v>0</v>
      </c>
      <c r="AK58" s="56">
        <f t="shared" si="4"/>
        <v>0</v>
      </c>
      <c r="AL58" s="56">
        <f t="shared" si="2"/>
        <v>0</v>
      </c>
      <c r="AM58" s="57">
        <f>G20</f>
        <v>0</v>
      </c>
      <c r="AN58" s="57">
        <f t="shared" si="15"/>
        <v>0</v>
      </c>
      <c r="AO58" s="58">
        <f>MIN(AN58,AV58)</f>
        <v>0</v>
      </c>
      <c r="AP58" s="57">
        <f t="shared" si="6"/>
        <v>0</v>
      </c>
      <c r="AQ58" s="57">
        <f t="shared" si="7"/>
        <v>0</v>
      </c>
      <c r="AR58" s="57">
        <f t="shared" si="8"/>
        <v>0</v>
      </c>
      <c r="AS58" s="57">
        <f t="shared" si="9"/>
        <v>0</v>
      </c>
      <c r="AT58" s="59" t="str">
        <f>(IFERROR((AP58*52)/(AQ58+AR58+AS58),"NA"))</f>
        <v>NA</v>
      </c>
      <c r="AU58" s="71"/>
      <c r="AV58" s="58">
        <f>((AQ58+AR58+AS58)*0.3)/52</f>
        <v>0</v>
      </c>
    </row>
  </sheetData>
  <sheetProtection algorithmName="SHA-512" hashValue="sirhzZ26tXOw+kRKCHUyfr6T9Vv990ZT6OKfj/YReWQVLYBYGJdKszf0aFObUuytJA/0wzMUBiG1tZMhkSQLBg==" saltValue="QAtA6dqs4lLEPkkATDlT2A==" spinCount="100000" sheet="1" selectLockedCells="1"/>
  <dataConsolidate/>
  <mergeCells count="33">
    <mergeCell ref="Q5:X5"/>
    <mergeCell ref="Q4:S4"/>
    <mergeCell ref="T4:V4"/>
    <mergeCell ref="W4:X4"/>
    <mergeCell ref="Q16:X16"/>
    <mergeCell ref="Q6:X6"/>
    <mergeCell ref="Q7:X7"/>
    <mergeCell ref="Q8:X8"/>
    <mergeCell ref="Q9:X9"/>
    <mergeCell ref="Q10:X10"/>
    <mergeCell ref="Q17:X17"/>
    <mergeCell ref="Q18:X18"/>
    <mergeCell ref="Q19:X19"/>
    <mergeCell ref="Q20:X20"/>
    <mergeCell ref="Q11:X11"/>
    <mergeCell ref="Q12:X12"/>
    <mergeCell ref="Q13:X13"/>
    <mergeCell ref="Q14:X14"/>
    <mergeCell ref="Q15:X15"/>
    <mergeCell ref="D26:D28"/>
    <mergeCell ref="B27:B28"/>
    <mergeCell ref="C27:C28"/>
    <mergeCell ref="N4:P4"/>
    <mergeCell ref="L22:M22"/>
    <mergeCell ref="L23:M23"/>
    <mergeCell ref="C23:C24"/>
    <mergeCell ref="D22:D24"/>
    <mergeCell ref="H1:L1"/>
    <mergeCell ref="H2:L2"/>
    <mergeCell ref="B1:G1"/>
    <mergeCell ref="B2:G2"/>
    <mergeCell ref="B4:H4"/>
    <mergeCell ref="J4:L4"/>
  </mergeCells>
  <phoneticPr fontId="5" type="noConversion"/>
  <conditionalFormatting sqref="J6:L20">
    <cfRule type="expression" dxfId="13" priority="2">
      <formula>"if($D$31='Kaumatua single')"</formula>
    </cfRule>
  </conditionalFormatting>
  <conditionalFormatting sqref="O6:O20">
    <cfRule type="expression" dxfId="12" priority="1">
      <formula>"if($D$31='Kaumatua single')"</formula>
    </cfRule>
  </conditionalFormatting>
  <conditionalFormatting sqref="P6:P20">
    <cfRule type="containsText" dxfId="11" priority="8" operator="containsText" text="NA">
      <formula>NOT(ISERROR(SEARCH("NA",P6)))</formula>
    </cfRule>
    <cfRule type="cellIs" dxfId="10" priority="9" operator="greaterThanOrEqual">
      <formula>0.311</formula>
    </cfRule>
    <cfRule type="cellIs" dxfId="9" priority="10" operator="lessThanOrEqual">
      <formula>0.23</formula>
    </cfRule>
    <cfRule type="cellIs" dxfId="8" priority="11" operator="between">
      <formula>0.24</formula>
      <formula>0.31</formula>
    </cfRule>
  </conditionalFormatting>
  <conditionalFormatting sqref="AQ44:AQ58">
    <cfRule type="expression" dxfId="7" priority="7">
      <formula>"if($D$31='Kaumatua single')"</formula>
    </cfRule>
  </conditionalFormatting>
  <conditionalFormatting sqref="AT44:AT58">
    <cfRule type="containsText" dxfId="6" priority="3" operator="containsText" text="NA">
      <formula>NOT(ISERROR(SEARCH("NA",AT44)))</formula>
    </cfRule>
    <cfRule type="cellIs" dxfId="5" priority="4" operator="greaterThanOrEqual">
      <formula>0.311</formula>
    </cfRule>
    <cfRule type="cellIs" dxfId="4" priority="5" operator="lessThanOrEqual">
      <formula>0.23</formula>
    </cfRule>
    <cfRule type="cellIs" dxfId="3" priority="6" operator="between">
      <formula>0.24</formula>
      <formula>0.31</formula>
    </cfRule>
  </conditionalFormatting>
  <dataValidations count="6">
    <dataValidation type="list" allowBlank="1" showInputMessage="1" showErrorMessage="1" sqref="F6:F20" xr:uid="{8284DF43-F797-408C-AE3B-F53B75F62DAA}">
      <formula1>$F$31:$F$33</formula1>
    </dataValidation>
    <dataValidation type="list" allowBlank="1" showInputMessage="1" showErrorMessage="1" sqref="L6:L20" xr:uid="{F376129F-97E1-48E7-9338-F141D5967AF4}">
      <formula1>$L$32:$L$34</formula1>
    </dataValidation>
    <dataValidation type="list" allowBlank="1" showInputMessage="1" showErrorMessage="1" sqref="J6:J20" xr:uid="{29C8EC95-E418-40BA-9CB1-0A7A1855620C}">
      <formula1>$J$31:$J$33</formula1>
    </dataValidation>
    <dataValidation type="list" allowBlank="1" showInputMessage="1" showErrorMessage="1" sqref="E6:E20" xr:uid="{BD1B1C13-2871-47B2-9D90-EE27BE1DDCCE}">
      <formula1>$E$31:$E$37</formula1>
    </dataValidation>
    <dataValidation type="list" allowBlank="1" showInputMessage="1" showErrorMessage="1" sqref="D6:D20" xr:uid="{878520C3-9BB2-48D5-90E3-E8A493D61DC1}">
      <formula1>$D$31:$D$35</formula1>
    </dataValidation>
    <dataValidation type="list" allowBlank="1" showInputMessage="1" showErrorMessage="1" sqref="C6:C20" xr:uid="{CA8A2AB8-F1BB-49BF-8799-4FF528ED5F8A}">
      <formula1>$C$31:$C$33</formula1>
    </dataValidation>
  </dataValidations>
  <pageMargins left="0.7" right="0.7" top="0.75" bottom="0.75" header="0.3" footer="0.3"/>
  <pageSetup paperSize="9" scale="63" orientation="landscape"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10879-A3CB-4378-8AF5-3EB2815DDAA9}">
  <sheetPr codeName="Sheet4">
    <tabColor theme="8" tint="0.59999389629810485"/>
  </sheetPr>
  <dimension ref="A1:Y43"/>
  <sheetViews>
    <sheetView zoomScaleNormal="100" workbookViewId="0">
      <selection activeCell="O8" sqref="O8:O9"/>
    </sheetView>
  </sheetViews>
  <sheetFormatPr defaultRowHeight="13.5" x14ac:dyDescent="0.3"/>
  <cols>
    <col min="1" max="1" width="4" customWidth="1"/>
    <col min="5" max="5" width="46.23046875" customWidth="1"/>
    <col min="6" max="6" width="14.23046875" customWidth="1"/>
    <col min="7" max="7" width="12.921875" customWidth="1"/>
    <col min="8" max="8" width="3.69140625" customWidth="1"/>
    <col min="9" max="9" width="10.921875" customWidth="1"/>
    <col min="10" max="10" width="9.07421875" bestFit="1" customWidth="1"/>
    <col min="11" max="11" width="11.07421875" bestFit="1" customWidth="1"/>
    <col min="13" max="13" width="19.07421875" customWidth="1"/>
    <col min="14" max="14" width="9.921875" customWidth="1"/>
    <col min="16" max="16" width="12.69140625" customWidth="1"/>
  </cols>
  <sheetData>
    <row r="1" spans="1:25" x14ac:dyDescent="0.3">
      <c r="A1" s="47"/>
      <c r="B1" s="47"/>
      <c r="C1" s="47"/>
      <c r="D1" s="47"/>
      <c r="E1" s="47"/>
      <c r="F1" s="47"/>
      <c r="G1" s="47"/>
      <c r="H1" s="47"/>
      <c r="I1" s="47"/>
      <c r="J1" s="47"/>
      <c r="K1" s="47"/>
      <c r="L1" s="47"/>
      <c r="M1" s="47"/>
      <c r="N1" s="47"/>
      <c r="O1" s="47"/>
      <c r="P1" s="47"/>
      <c r="Q1" s="47"/>
      <c r="R1" s="47"/>
      <c r="S1" s="47"/>
      <c r="T1" s="47"/>
    </row>
    <row r="2" spans="1:25" ht="48.75" customHeight="1" x14ac:dyDescent="0.3">
      <c r="A2" s="47"/>
      <c r="B2" s="247">
        <f>Orgname</f>
        <v>0</v>
      </c>
      <c r="C2" s="248"/>
      <c r="D2" s="248"/>
      <c r="E2" s="248"/>
      <c r="F2" s="47"/>
      <c r="G2" s="47"/>
      <c r="H2" s="47"/>
      <c r="I2" s="47"/>
      <c r="J2" s="47"/>
      <c r="K2" s="47"/>
      <c r="L2" s="47"/>
      <c r="M2" s="47" t="str">
        <f>'TITLE PAGE'!Q3</f>
        <v>V6 - September 2023</v>
      </c>
      <c r="N2" s="47"/>
      <c r="O2" s="47"/>
      <c r="P2" s="47"/>
      <c r="Q2" s="47"/>
      <c r="R2" s="47"/>
      <c r="S2" s="47"/>
      <c r="T2" s="47"/>
    </row>
    <row r="3" spans="1:25" ht="22.5" customHeight="1" x14ac:dyDescent="0.3">
      <c r="A3" s="47"/>
      <c r="B3" s="249">
        <f>projectname</f>
        <v>0</v>
      </c>
      <c r="C3" s="250"/>
      <c r="D3" s="250"/>
      <c r="E3" s="250"/>
      <c r="F3" s="47"/>
      <c r="G3" s="47"/>
      <c r="H3" s="47"/>
      <c r="I3" s="47"/>
      <c r="J3" s="47"/>
      <c r="K3" s="47"/>
      <c r="L3" s="47"/>
      <c r="M3" s="47"/>
      <c r="N3" s="47"/>
      <c r="O3" s="47"/>
      <c r="P3" s="47"/>
      <c r="Q3" s="47"/>
      <c r="R3" s="47"/>
      <c r="S3" s="47"/>
      <c r="T3" s="47"/>
    </row>
    <row r="4" spans="1:25" x14ac:dyDescent="0.3">
      <c r="A4" s="47"/>
      <c r="B4" s="47"/>
      <c r="C4" s="47"/>
      <c r="D4" s="47"/>
      <c r="E4" s="47"/>
      <c r="F4" s="47"/>
      <c r="G4" s="47"/>
      <c r="H4" s="47"/>
      <c r="I4" s="47"/>
      <c r="J4" s="47"/>
      <c r="K4" s="47"/>
      <c r="L4" s="47"/>
      <c r="M4" s="47"/>
      <c r="N4" s="47"/>
      <c r="O4" s="47"/>
      <c r="P4" s="47"/>
      <c r="Q4" s="47"/>
      <c r="R4" s="47"/>
      <c r="S4" s="47"/>
      <c r="T4" s="47"/>
    </row>
    <row r="5" spans="1:25" ht="34.5" customHeight="1" x14ac:dyDescent="0.3">
      <c r="A5" s="47"/>
      <c r="B5" s="225" t="s">
        <v>89</v>
      </c>
      <c r="C5" s="225"/>
      <c r="D5" s="225"/>
      <c r="E5" s="225"/>
      <c r="F5" s="225"/>
      <c r="G5" s="225"/>
      <c r="H5" s="47"/>
      <c r="I5" s="225" t="s">
        <v>90</v>
      </c>
      <c r="J5" s="226"/>
      <c r="K5" s="226"/>
      <c r="L5" s="226"/>
      <c r="M5" s="226"/>
      <c r="N5" s="227"/>
      <c r="O5" s="193"/>
      <c r="P5" s="47"/>
      <c r="Q5" s="47"/>
      <c r="R5" s="47"/>
      <c r="S5" s="47"/>
      <c r="T5" s="47"/>
      <c r="U5" s="47"/>
    </row>
    <row r="6" spans="1:25" ht="44.25" customHeight="1" x14ac:dyDescent="0.3">
      <c r="A6" s="47"/>
      <c r="B6" s="190" t="s">
        <v>91</v>
      </c>
      <c r="C6" s="190"/>
      <c r="D6" s="190"/>
      <c r="E6" s="190"/>
      <c r="F6" s="168" t="s">
        <v>92</v>
      </c>
      <c r="G6" s="168" t="s">
        <v>93</v>
      </c>
      <c r="H6" s="47"/>
      <c r="I6" s="190" t="s">
        <v>94</v>
      </c>
      <c r="J6" s="191"/>
      <c r="K6" s="191"/>
      <c r="L6" s="191"/>
      <c r="M6" s="234" t="s">
        <v>95</v>
      </c>
      <c r="N6" s="235"/>
      <c r="O6" s="235"/>
      <c r="P6" s="47"/>
      <c r="Q6" s="47"/>
      <c r="R6" s="47"/>
      <c r="S6" s="47"/>
      <c r="T6" s="47"/>
      <c r="U6" s="47"/>
    </row>
    <row r="7" spans="1:25" ht="15.5" x14ac:dyDescent="0.35">
      <c r="A7" s="47"/>
      <c r="B7" s="254" t="s">
        <v>96</v>
      </c>
      <c r="C7" s="255"/>
      <c r="D7" s="255"/>
      <c r="E7" s="256"/>
      <c r="F7" s="125"/>
      <c r="G7" s="76">
        <v>1000</v>
      </c>
      <c r="H7" s="47"/>
      <c r="I7" s="76" t="str">
        <f>IF($O8&gt;0,F7,"NA")</f>
        <v>NA</v>
      </c>
      <c r="J7" s="74"/>
      <c r="K7" s="74"/>
      <c r="L7" s="74"/>
      <c r="M7" s="74"/>
      <c r="N7" s="74"/>
      <c r="O7" s="74"/>
      <c r="P7" s="47"/>
      <c r="Q7" s="47"/>
      <c r="R7" s="47"/>
      <c r="S7" s="47"/>
      <c r="T7" s="47"/>
      <c r="U7" s="47"/>
    </row>
    <row r="8" spans="1:25" ht="15" customHeight="1" x14ac:dyDescent="0.35">
      <c r="A8" s="47"/>
      <c r="B8" s="241" t="s">
        <v>97</v>
      </c>
      <c r="C8" s="242"/>
      <c r="D8" s="242"/>
      <c r="E8" s="243"/>
      <c r="F8" s="126"/>
      <c r="G8" s="72">
        <v>1000</v>
      </c>
      <c r="H8" s="47"/>
      <c r="I8" s="74"/>
      <c r="J8" s="74"/>
      <c r="K8" s="238" t="s">
        <v>98</v>
      </c>
      <c r="L8" s="239"/>
      <c r="M8" s="239"/>
      <c r="N8" s="239"/>
      <c r="O8" s="236">
        <v>0</v>
      </c>
      <c r="P8" s="47"/>
      <c r="Q8" s="47"/>
      <c r="R8" s="47"/>
      <c r="S8" s="47"/>
      <c r="T8" s="47"/>
      <c r="U8" s="47"/>
    </row>
    <row r="9" spans="1:25" ht="15" customHeight="1" x14ac:dyDescent="0.35">
      <c r="A9" s="47"/>
      <c r="B9" s="241" t="s">
        <v>99</v>
      </c>
      <c r="C9" s="242"/>
      <c r="D9" s="242"/>
      <c r="E9" s="243"/>
      <c r="F9" s="126"/>
      <c r="G9" s="72">
        <v>650</v>
      </c>
      <c r="H9" s="47"/>
      <c r="I9" s="74"/>
      <c r="J9" s="74"/>
      <c r="K9" s="239"/>
      <c r="L9" s="239"/>
      <c r="M9" s="239"/>
      <c r="N9" s="239"/>
      <c r="O9" s="237"/>
      <c r="P9" s="47"/>
      <c r="Q9" s="47"/>
      <c r="R9" s="47"/>
      <c r="S9" s="47"/>
      <c r="T9" s="47"/>
      <c r="U9" s="47"/>
    </row>
    <row r="10" spans="1:25" ht="15" customHeight="1" x14ac:dyDescent="0.35">
      <c r="A10" s="47"/>
      <c r="B10" s="241" t="s">
        <v>100</v>
      </c>
      <c r="C10" s="242"/>
      <c r="D10" s="242"/>
      <c r="E10" s="243"/>
      <c r="F10" s="126"/>
      <c r="G10" s="72">
        <v>200</v>
      </c>
      <c r="H10" s="47"/>
      <c r="I10" s="72" t="str">
        <f>IF($O8&gt;0,F10,"NA")</f>
        <v>NA</v>
      </c>
      <c r="J10" s="74"/>
      <c r="K10" s="74"/>
      <c r="L10" s="74"/>
      <c r="M10" s="74"/>
      <c r="N10" s="74"/>
      <c r="O10" s="74"/>
      <c r="P10" s="47"/>
      <c r="Q10" s="47"/>
      <c r="R10" s="47"/>
      <c r="S10" s="47"/>
      <c r="T10" s="47"/>
      <c r="U10" s="47"/>
      <c r="V10" s="71" t="s">
        <v>101</v>
      </c>
      <c r="W10" s="71"/>
      <c r="X10" s="82">
        <f>SUM(I7:I15)</f>
        <v>0</v>
      </c>
      <c r="Y10" s="71"/>
    </row>
    <row r="11" spans="1:25" ht="15" customHeight="1" x14ac:dyDescent="0.35">
      <c r="A11" s="47"/>
      <c r="B11" s="241" t="s">
        <v>102</v>
      </c>
      <c r="C11" s="242"/>
      <c r="D11" s="242"/>
      <c r="E11" s="243"/>
      <c r="F11" s="126"/>
      <c r="G11" s="72">
        <v>400</v>
      </c>
      <c r="H11" s="47"/>
      <c r="I11" s="72" t="str">
        <f>IF($O8&gt;0,F11,"NA")</f>
        <v>NA</v>
      </c>
      <c r="J11" s="74"/>
      <c r="K11" s="238" t="s">
        <v>103</v>
      </c>
      <c r="L11" s="239"/>
      <c r="M11" s="239"/>
      <c r="N11" s="239"/>
      <c r="O11" s="236">
        <v>0</v>
      </c>
      <c r="P11" s="47"/>
      <c r="Q11" s="47"/>
      <c r="R11" s="47"/>
      <c r="S11" s="47"/>
      <c r="T11" s="47"/>
      <c r="U11" s="47"/>
      <c r="V11" s="71"/>
      <c r="W11" s="71"/>
      <c r="X11" s="82">
        <f>X10*N29</f>
        <v>0</v>
      </c>
      <c r="Y11" s="71"/>
    </row>
    <row r="12" spans="1:25" ht="15.5" x14ac:dyDescent="0.35">
      <c r="A12" s="47"/>
      <c r="B12" s="241" t="s">
        <v>104</v>
      </c>
      <c r="C12" s="242"/>
      <c r="D12" s="242"/>
      <c r="E12" s="243"/>
      <c r="F12" s="126"/>
      <c r="G12" s="72">
        <v>500</v>
      </c>
      <c r="H12" s="47"/>
      <c r="I12" s="72" t="str">
        <f>IF($O8&gt;0,F12,"NA")</f>
        <v>NA</v>
      </c>
      <c r="J12" s="74"/>
      <c r="K12" s="239"/>
      <c r="L12" s="239"/>
      <c r="M12" s="239"/>
      <c r="N12" s="239"/>
      <c r="O12" s="237"/>
      <c r="P12" s="47"/>
      <c r="Q12" s="47"/>
      <c r="R12" s="47"/>
      <c r="S12" s="47"/>
      <c r="T12" s="47"/>
      <c r="U12" s="47"/>
      <c r="V12" s="81">
        <v>0</v>
      </c>
      <c r="W12" s="71"/>
      <c r="X12" s="82">
        <f>SUM(X10:X11)</f>
        <v>0</v>
      </c>
      <c r="Y12" s="71"/>
    </row>
    <row r="13" spans="1:25" ht="15.5" x14ac:dyDescent="0.35">
      <c r="A13" s="47"/>
      <c r="B13" s="241" t="s">
        <v>105</v>
      </c>
      <c r="C13" s="242"/>
      <c r="D13" s="242"/>
      <c r="E13" s="243"/>
      <c r="F13" s="126"/>
      <c r="G13" s="72">
        <v>400</v>
      </c>
      <c r="H13" s="47"/>
      <c r="I13" s="72" t="str">
        <f>IF($O8&gt;0,F13,"NA")</f>
        <v>NA</v>
      </c>
      <c r="J13" s="74"/>
      <c r="K13" s="74"/>
      <c r="L13" s="74"/>
      <c r="M13" s="74"/>
      <c r="N13" s="74"/>
      <c r="O13" s="74"/>
      <c r="P13" s="47"/>
      <c r="Q13" s="47"/>
      <c r="R13" s="47"/>
      <c r="S13" s="47"/>
      <c r="T13" s="47"/>
      <c r="U13" s="47"/>
      <c r="V13" s="81">
        <v>0.17499999999999999</v>
      </c>
      <c r="W13" s="71"/>
      <c r="X13" s="71"/>
      <c r="Y13" s="71"/>
    </row>
    <row r="14" spans="1:25" ht="15.5" x14ac:dyDescent="0.35">
      <c r="A14" s="47"/>
      <c r="B14" s="241" t="s">
        <v>106</v>
      </c>
      <c r="C14" s="242"/>
      <c r="D14" s="242"/>
      <c r="E14" s="243"/>
      <c r="F14" s="126"/>
      <c r="G14" s="72">
        <v>100</v>
      </c>
      <c r="H14" s="47"/>
      <c r="I14" s="72" t="str">
        <f>IF($O8&gt;0,F14,"NA")</f>
        <v>NA</v>
      </c>
      <c r="J14" s="74"/>
      <c r="K14" s="74"/>
      <c r="L14" s="74"/>
      <c r="M14" s="74"/>
      <c r="N14" s="74"/>
      <c r="O14" s="74"/>
      <c r="P14" s="47"/>
      <c r="Q14" s="47"/>
      <c r="R14" s="47"/>
      <c r="S14" s="47"/>
      <c r="T14" s="47"/>
      <c r="U14" s="47"/>
      <c r="V14" s="81">
        <v>0.33</v>
      </c>
      <c r="W14" s="71"/>
      <c r="X14" s="71"/>
      <c r="Y14" s="71"/>
    </row>
    <row r="15" spans="1:25" ht="15.5" x14ac:dyDescent="0.35">
      <c r="A15" s="47"/>
      <c r="B15" s="241" t="s">
        <v>107</v>
      </c>
      <c r="C15" s="242"/>
      <c r="D15" s="242"/>
      <c r="E15" s="243"/>
      <c r="F15" s="126"/>
      <c r="G15" s="72">
        <v>0</v>
      </c>
      <c r="H15" s="47"/>
      <c r="I15" s="72" t="str">
        <f>IF($O8&gt;0,F15,"NA")</f>
        <v>NA</v>
      </c>
      <c r="J15" s="74"/>
      <c r="K15" s="78">
        <f>X12</f>
        <v>0</v>
      </c>
      <c r="L15" s="75" t="s">
        <v>108</v>
      </c>
      <c r="M15" s="74"/>
      <c r="N15" s="74"/>
      <c r="O15" s="74"/>
      <c r="P15" s="47"/>
      <c r="Q15" s="47"/>
      <c r="R15" s="47"/>
      <c r="S15" s="47"/>
      <c r="T15" s="47"/>
      <c r="U15" s="47"/>
      <c r="V15" s="71"/>
      <c r="W15" s="71"/>
      <c r="X15" s="71"/>
      <c r="Y15" s="71"/>
    </row>
    <row r="16" spans="1:25" ht="15" x14ac:dyDescent="0.3">
      <c r="A16" s="47"/>
      <c r="B16" s="257"/>
      <c r="C16" s="258"/>
      <c r="D16" s="258"/>
      <c r="E16" s="258"/>
      <c r="F16" s="258"/>
      <c r="G16" s="47"/>
      <c r="H16" s="47"/>
      <c r="I16" s="74"/>
      <c r="J16" s="74"/>
      <c r="K16" s="74"/>
      <c r="L16" s="75"/>
      <c r="M16" s="74"/>
      <c r="N16" s="74"/>
      <c r="O16" s="74"/>
      <c r="P16" s="47"/>
      <c r="Q16" s="47"/>
      <c r="R16" s="47"/>
      <c r="S16" s="47"/>
      <c r="T16" s="47"/>
      <c r="U16" s="47"/>
      <c r="V16" s="71"/>
      <c r="W16" s="71"/>
      <c r="X16" s="71"/>
      <c r="Y16" s="71"/>
    </row>
    <row r="17" spans="1:25" x14ac:dyDescent="0.3">
      <c r="A17" s="47"/>
      <c r="B17" s="47"/>
      <c r="C17" s="47"/>
      <c r="D17" s="47"/>
      <c r="E17" s="47"/>
      <c r="F17" s="47"/>
      <c r="G17" s="47"/>
      <c r="H17" s="47"/>
      <c r="I17" s="47"/>
      <c r="J17" s="47"/>
      <c r="K17" s="47"/>
      <c r="L17" s="47"/>
      <c r="M17" s="47"/>
      <c r="N17" s="47"/>
      <c r="O17" s="47"/>
      <c r="P17" s="47"/>
      <c r="Q17" s="47"/>
      <c r="R17" s="47"/>
      <c r="S17" s="47"/>
      <c r="T17" s="47"/>
      <c r="U17" s="47"/>
      <c r="V17" s="71"/>
      <c r="W17" s="71"/>
      <c r="X17" s="71"/>
      <c r="Y17" s="71"/>
    </row>
    <row r="18" spans="1:25" ht="48.75" customHeight="1" x14ac:dyDescent="0.3">
      <c r="A18" s="47"/>
      <c r="B18" s="251" t="s">
        <v>109</v>
      </c>
      <c r="C18" s="252"/>
      <c r="D18" s="252"/>
      <c r="E18" s="253"/>
      <c r="F18" s="169" t="s">
        <v>110</v>
      </c>
      <c r="G18" s="169" t="s">
        <v>93</v>
      </c>
      <c r="H18" s="47"/>
      <c r="I18" s="225" t="s">
        <v>111</v>
      </c>
      <c r="J18" s="226"/>
      <c r="K18" s="226"/>
      <c r="L18" s="226"/>
      <c r="M18" s="226"/>
      <c r="N18" s="227"/>
      <c r="O18" s="193"/>
      <c r="P18" s="47"/>
      <c r="Q18" s="47"/>
      <c r="R18" s="47"/>
      <c r="S18" s="47"/>
      <c r="T18" s="47"/>
      <c r="U18" s="47"/>
      <c r="V18" s="71"/>
      <c r="W18" s="71"/>
      <c r="X18" s="71"/>
      <c r="Y18" s="71"/>
    </row>
    <row r="19" spans="1:25" ht="15" customHeight="1" x14ac:dyDescent="0.35">
      <c r="A19" s="47"/>
      <c r="B19" s="241" t="s">
        <v>112</v>
      </c>
      <c r="C19" s="242"/>
      <c r="D19" s="242"/>
      <c r="E19" s="243"/>
      <c r="F19" s="127"/>
      <c r="G19" s="73">
        <v>0.13</v>
      </c>
      <c r="H19" s="47"/>
      <c r="I19" s="228" t="s">
        <v>113</v>
      </c>
      <c r="J19" s="190"/>
      <c r="K19" s="190"/>
      <c r="L19" s="190"/>
      <c r="M19" s="190"/>
      <c r="N19" s="190"/>
      <c r="O19" s="190"/>
      <c r="P19" s="47"/>
      <c r="Q19" s="47"/>
      <c r="R19" s="47"/>
      <c r="S19" s="47"/>
      <c r="T19" s="47"/>
      <c r="U19" s="47"/>
      <c r="V19" s="71"/>
      <c r="W19" s="71"/>
      <c r="X19" s="71"/>
      <c r="Y19" s="71"/>
    </row>
    <row r="20" spans="1:25" ht="15.5" x14ac:dyDescent="0.35">
      <c r="A20" s="47"/>
      <c r="B20" s="244"/>
      <c r="C20" s="245"/>
      <c r="D20" s="245"/>
      <c r="E20" s="246"/>
      <c r="F20" s="72">
        <f>'1. Rent revenue modelling'!O23*'2. Operating Cost Modelling'!F19</f>
        <v>0</v>
      </c>
      <c r="G20" s="75" t="s">
        <v>114</v>
      </c>
      <c r="H20" s="47"/>
      <c r="I20" s="231" t="s">
        <v>115</v>
      </c>
      <c r="J20" s="232"/>
      <c r="K20" s="232"/>
      <c r="L20" s="232"/>
      <c r="M20" s="233"/>
      <c r="N20" s="229"/>
      <c r="O20" s="74"/>
      <c r="P20" s="47"/>
      <c r="Q20" s="47"/>
      <c r="R20" s="47"/>
      <c r="S20" s="47"/>
      <c r="T20" s="47"/>
      <c r="U20" s="47"/>
      <c r="V20" s="71"/>
      <c r="W20" s="71"/>
      <c r="X20" s="71"/>
      <c r="Y20" s="71"/>
    </row>
    <row r="21" spans="1:25" ht="12.75" customHeight="1" x14ac:dyDescent="0.3">
      <c r="A21" s="47"/>
      <c r="B21" s="47"/>
      <c r="C21" s="47"/>
      <c r="D21" s="47"/>
      <c r="E21" s="47"/>
      <c r="F21" s="47"/>
      <c r="G21" s="47"/>
      <c r="H21" s="47"/>
      <c r="I21" s="200" t="s">
        <v>116</v>
      </c>
      <c r="J21" s="201"/>
      <c r="K21" s="201"/>
      <c r="L21" s="201"/>
      <c r="M21" s="201"/>
      <c r="N21" s="230"/>
      <c r="O21" s="74"/>
      <c r="P21" s="47"/>
      <c r="Q21" s="47"/>
      <c r="R21" s="47"/>
      <c r="S21" s="47"/>
      <c r="T21" s="47"/>
      <c r="U21" s="47"/>
      <c r="V21" s="71"/>
      <c r="W21" s="71"/>
      <c r="X21" s="71"/>
      <c r="Y21" s="71"/>
    </row>
    <row r="22" spans="1:25" ht="18" customHeight="1" x14ac:dyDescent="0.3">
      <c r="A22" s="47"/>
      <c r="B22" s="225" t="s">
        <v>117</v>
      </c>
      <c r="C22" s="225"/>
      <c r="D22" s="225"/>
      <c r="E22" s="225"/>
      <c r="F22" s="225"/>
      <c r="G22" s="225"/>
      <c r="H22" s="47"/>
      <c r="I22" s="201"/>
      <c r="J22" s="201"/>
      <c r="K22" s="201"/>
      <c r="L22" s="201"/>
      <c r="M22" s="201"/>
      <c r="N22" s="230"/>
      <c r="O22" s="74"/>
      <c r="P22" s="47"/>
      <c r="Q22" s="47"/>
      <c r="R22" s="47"/>
      <c r="S22" s="47"/>
      <c r="T22" s="47"/>
      <c r="U22" s="47"/>
      <c r="V22" s="71"/>
      <c r="W22" s="71"/>
      <c r="X22" s="71"/>
      <c r="Y22" s="71"/>
    </row>
    <row r="23" spans="1:25" ht="27" x14ac:dyDescent="0.3">
      <c r="A23" s="47"/>
      <c r="B23" s="190" t="s">
        <v>118</v>
      </c>
      <c r="C23" s="190"/>
      <c r="D23" s="190"/>
      <c r="E23" s="190"/>
      <c r="F23" s="190"/>
      <c r="G23" s="190"/>
      <c r="H23" s="47"/>
      <c r="I23" s="228" t="s">
        <v>119</v>
      </c>
      <c r="J23" s="259"/>
      <c r="K23" s="259"/>
      <c r="L23" s="259"/>
      <c r="M23" s="259"/>
      <c r="N23" s="259"/>
      <c r="O23" s="168" t="s">
        <v>93</v>
      </c>
      <c r="P23" s="47"/>
      <c r="Q23" s="47"/>
      <c r="R23" s="47"/>
      <c r="S23" s="47"/>
      <c r="T23" s="47"/>
      <c r="U23" s="47"/>
      <c r="V23" s="71"/>
      <c r="W23" s="71"/>
      <c r="X23" s="71"/>
      <c r="Y23" s="71"/>
    </row>
    <row r="24" spans="1:25" ht="15.5" x14ac:dyDescent="0.35">
      <c r="A24" s="47"/>
      <c r="B24" s="240" t="s">
        <v>120</v>
      </c>
      <c r="C24" s="240"/>
      <c r="D24" s="240"/>
      <c r="E24" s="240"/>
      <c r="F24" s="74"/>
      <c r="G24" s="78">
        <f>((SUM(F7:F15)*(NumberRentalUnits+NumberExistingRentals)))</f>
        <v>0</v>
      </c>
      <c r="H24" s="47"/>
      <c r="I24" s="231" t="s">
        <v>121</v>
      </c>
      <c r="J24" s="232"/>
      <c r="K24" s="232"/>
      <c r="L24" s="232"/>
      <c r="M24" s="233"/>
      <c r="N24" s="128"/>
      <c r="O24" s="79">
        <v>0.09</v>
      </c>
      <c r="P24" s="47" t="s">
        <v>122</v>
      </c>
      <c r="Q24" s="47"/>
      <c r="R24" s="47"/>
      <c r="S24" s="47"/>
      <c r="T24" s="47"/>
      <c r="U24" s="47"/>
    </row>
    <row r="25" spans="1:25" ht="15.5" x14ac:dyDescent="0.35">
      <c r="A25" s="47"/>
      <c r="B25" s="240" t="s">
        <v>123</v>
      </c>
      <c r="C25" s="240"/>
      <c r="D25" s="240"/>
      <c r="E25" s="240"/>
      <c r="F25" s="74"/>
      <c r="G25" s="78">
        <f>X10*NumberHOUnits</f>
        <v>0</v>
      </c>
      <c r="H25" s="47"/>
      <c r="I25" s="231" t="s">
        <v>124</v>
      </c>
      <c r="J25" s="232"/>
      <c r="K25" s="232"/>
      <c r="L25" s="232"/>
      <c r="M25" s="233"/>
      <c r="N25" s="129"/>
      <c r="O25" s="80">
        <v>25</v>
      </c>
      <c r="P25" s="47"/>
      <c r="Q25" s="47"/>
      <c r="R25" s="47"/>
      <c r="S25" s="47"/>
      <c r="T25" s="47"/>
      <c r="U25" s="47"/>
    </row>
    <row r="26" spans="1:25" ht="15.5" thickBot="1" x14ac:dyDescent="0.35">
      <c r="A26" s="47"/>
      <c r="B26" s="47"/>
      <c r="C26" s="47"/>
      <c r="D26" s="47"/>
      <c r="E26" s="47"/>
      <c r="F26" s="47"/>
      <c r="G26" s="84">
        <f>SUM(G24:G25)</f>
        <v>0</v>
      </c>
      <c r="H26" s="47"/>
      <c r="I26" s="228" t="s">
        <v>125</v>
      </c>
      <c r="J26" s="259"/>
      <c r="K26" s="259"/>
      <c r="L26" s="259"/>
      <c r="M26" s="259"/>
      <c r="N26" s="259"/>
      <c r="O26" s="168"/>
      <c r="P26" s="47"/>
      <c r="Q26" s="47"/>
      <c r="R26" s="47"/>
      <c r="S26" s="47"/>
      <c r="T26" s="47"/>
      <c r="U26" s="47"/>
    </row>
    <row r="27" spans="1:25" ht="15.5" x14ac:dyDescent="0.35">
      <c r="A27" s="47"/>
      <c r="B27" s="47"/>
      <c r="C27" s="47"/>
      <c r="D27" s="47"/>
      <c r="E27" s="47"/>
      <c r="F27" s="47"/>
      <c r="G27" s="83" t="s">
        <v>126</v>
      </c>
      <c r="H27" s="47"/>
      <c r="I27" s="231" t="s">
        <v>127</v>
      </c>
      <c r="J27" s="232"/>
      <c r="K27" s="232"/>
      <c r="L27" s="232"/>
      <c r="M27" s="233"/>
      <c r="N27" s="128"/>
      <c r="O27" s="79">
        <v>0.02</v>
      </c>
      <c r="P27" s="47"/>
      <c r="Q27" s="47"/>
      <c r="R27" s="47"/>
      <c r="S27" s="47"/>
      <c r="T27" s="47"/>
      <c r="U27" s="47"/>
    </row>
    <row r="28" spans="1:25" ht="15.5" x14ac:dyDescent="0.35">
      <c r="A28" s="47"/>
      <c r="B28" s="225" t="s">
        <v>128</v>
      </c>
      <c r="C28" s="225"/>
      <c r="D28" s="225"/>
      <c r="E28" s="225"/>
      <c r="F28" s="225"/>
      <c r="G28" s="225"/>
      <c r="H28" s="47"/>
      <c r="I28" s="231" t="s">
        <v>129</v>
      </c>
      <c r="J28" s="232"/>
      <c r="K28" s="232"/>
      <c r="L28" s="232"/>
      <c r="M28" s="233"/>
      <c r="N28" s="128"/>
      <c r="O28" s="79">
        <v>0.05</v>
      </c>
      <c r="P28" s="47"/>
      <c r="Q28" s="47"/>
      <c r="R28" s="47"/>
      <c r="S28" s="47"/>
      <c r="T28" s="47"/>
      <c r="U28" s="47"/>
    </row>
    <row r="29" spans="1:25" ht="18" customHeight="1" x14ac:dyDescent="0.35">
      <c r="A29" s="47"/>
      <c r="B29" s="190" t="s">
        <v>130</v>
      </c>
      <c r="C29" s="190"/>
      <c r="D29" s="190"/>
      <c r="E29" s="190"/>
      <c r="F29" s="191"/>
      <c r="G29" s="191"/>
      <c r="H29" s="47"/>
      <c r="I29" s="231" t="s">
        <v>131</v>
      </c>
      <c r="J29" s="232"/>
      <c r="K29" s="232"/>
      <c r="L29" s="232"/>
      <c r="M29" s="233"/>
      <c r="N29" s="128"/>
      <c r="O29" s="79">
        <v>0.01</v>
      </c>
      <c r="P29" s="47"/>
      <c r="Q29" s="47"/>
      <c r="R29" s="47"/>
      <c r="S29" s="47"/>
      <c r="T29" s="47"/>
      <c r="U29" s="47"/>
    </row>
    <row r="30" spans="1:25" ht="15.5" x14ac:dyDescent="0.35">
      <c r="A30" s="47"/>
      <c r="B30" s="240" t="s">
        <v>132</v>
      </c>
      <c r="C30" s="240"/>
      <c r="D30" s="240"/>
      <c r="E30" s="240"/>
      <c r="F30" s="77"/>
      <c r="G30" s="78">
        <f>K15/52</f>
        <v>0</v>
      </c>
      <c r="H30" s="47"/>
      <c r="I30" s="231" t="s">
        <v>133</v>
      </c>
      <c r="J30" s="232"/>
      <c r="K30" s="232"/>
      <c r="L30" s="232"/>
      <c r="M30" s="233"/>
      <c r="N30" s="79">
        <v>0.04</v>
      </c>
      <c r="O30" s="74"/>
      <c r="P30" s="47"/>
      <c r="Q30" s="47"/>
      <c r="R30" s="47"/>
      <c r="S30" s="47"/>
      <c r="T30" s="47"/>
      <c r="U30" s="47"/>
    </row>
    <row r="31" spans="1:25" ht="15.5" x14ac:dyDescent="0.35">
      <c r="A31" s="47"/>
      <c r="B31" s="240" t="s">
        <v>134</v>
      </c>
      <c r="C31" s="240"/>
      <c r="D31" s="240"/>
      <c r="E31" s="240"/>
      <c r="F31" s="77"/>
      <c r="G31" s="78">
        <f>(G30*NumberHOUnits)*52</f>
        <v>0</v>
      </c>
      <c r="H31" s="47"/>
      <c r="I31" s="231" t="s">
        <v>135</v>
      </c>
      <c r="J31" s="232"/>
      <c r="K31" s="232"/>
      <c r="L31" s="232"/>
      <c r="M31" s="233"/>
      <c r="N31" s="79">
        <f>100%-N28</f>
        <v>1</v>
      </c>
      <c r="O31" s="74"/>
      <c r="P31" s="47"/>
      <c r="Q31" s="47"/>
      <c r="R31" s="47"/>
      <c r="S31" s="47"/>
      <c r="T31" s="47"/>
      <c r="U31" s="47"/>
    </row>
    <row r="32" spans="1:25" x14ac:dyDescent="0.3">
      <c r="A32" s="47"/>
      <c r="B32" s="47"/>
      <c r="C32" s="47"/>
      <c r="D32" s="47"/>
      <c r="E32" s="47"/>
      <c r="F32" s="47"/>
      <c r="G32" s="47"/>
      <c r="H32" s="47"/>
      <c r="I32" s="47"/>
      <c r="J32" s="47"/>
      <c r="K32" s="47"/>
      <c r="L32" s="47"/>
      <c r="M32" s="47"/>
      <c r="N32" s="47"/>
      <c r="O32" s="47"/>
      <c r="P32" s="47"/>
      <c r="Q32" s="47"/>
      <c r="R32" s="47"/>
      <c r="S32" s="47"/>
      <c r="T32" s="47"/>
      <c r="U32" s="47"/>
    </row>
    <row r="33" spans="1:21" x14ac:dyDescent="0.3">
      <c r="A33" s="47"/>
      <c r="B33" s="47"/>
      <c r="C33" s="47"/>
      <c r="D33" s="47"/>
      <c r="E33" s="47"/>
      <c r="F33" s="47"/>
      <c r="G33" s="47"/>
      <c r="H33" s="47"/>
      <c r="I33" s="47"/>
      <c r="J33" s="47"/>
      <c r="K33" s="47"/>
      <c r="L33" s="47"/>
      <c r="M33" s="47"/>
      <c r="N33" s="47"/>
      <c r="O33" s="47"/>
      <c r="P33" s="47"/>
      <c r="Q33" s="47"/>
      <c r="R33" s="47"/>
      <c r="S33" s="47"/>
      <c r="T33" s="47"/>
      <c r="U33" s="47"/>
    </row>
    <row r="34" spans="1:21" x14ac:dyDescent="0.3">
      <c r="A34" s="47"/>
      <c r="B34" s="47"/>
      <c r="C34" s="47"/>
      <c r="D34" s="47"/>
      <c r="E34" s="47"/>
      <c r="F34" s="47"/>
      <c r="G34" s="47"/>
      <c r="H34" s="47"/>
      <c r="I34" s="47"/>
      <c r="J34" s="47"/>
      <c r="K34" s="47"/>
      <c r="L34" s="47"/>
      <c r="M34" s="47"/>
      <c r="N34" s="47"/>
      <c r="O34" s="47"/>
      <c r="P34" s="47"/>
      <c r="Q34" s="47"/>
      <c r="R34" s="47"/>
      <c r="S34" s="47"/>
      <c r="T34" s="47"/>
      <c r="U34" s="47"/>
    </row>
    <row r="35" spans="1:21" x14ac:dyDescent="0.3">
      <c r="A35" s="47"/>
      <c r="B35" s="47"/>
      <c r="C35" s="47"/>
      <c r="D35" s="47"/>
      <c r="E35" s="47"/>
      <c r="F35" s="47"/>
      <c r="G35" s="47"/>
      <c r="H35" s="47"/>
      <c r="I35" s="47"/>
      <c r="J35" s="47"/>
      <c r="K35" s="47"/>
      <c r="L35" s="47"/>
      <c r="M35" s="47"/>
      <c r="N35" s="47"/>
      <c r="O35" s="47"/>
      <c r="P35" s="47"/>
      <c r="Q35" s="47"/>
      <c r="R35" s="47"/>
      <c r="S35" s="47"/>
      <c r="T35" s="47"/>
      <c r="U35" s="47"/>
    </row>
    <row r="36" spans="1:21" x14ac:dyDescent="0.3">
      <c r="A36" s="47"/>
      <c r="B36" s="47"/>
      <c r="C36" s="47"/>
      <c r="D36" s="47"/>
      <c r="E36" s="47"/>
      <c r="F36" s="47"/>
      <c r="G36" s="47"/>
      <c r="H36" s="47"/>
      <c r="I36" s="47"/>
      <c r="J36" s="47"/>
      <c r="K36" s="47"/>
      <c r="L36" s="47"/>
      <c r="M36" s="47"/>
      <c r="N36" s="47"/>
      <c r="O36" s="47"/>
      <c r="P36" s="47"/>
      <c r="Q36" s="47"/>
      <c r="R36" s="47"/>
      <c r="S36" s="47"/>
      <c r="T36" s="47"/>
      <c r="U36" s="47"/>
    </row>
    <row r="37" spans="1:21" x14ac:dyDescent="0.3">
      <c r="A37" s="47"/>
      <c r="B37" s="47"/>
      <c r="C37" s="47"/>
      <c r="D37" s="47"/>
      <c r="E37" s="47"/>
      <c r="F37" s="47"/>
      <c r="G37" s="47"/>
      <c r="H37" s="47"/>
      <c r="I37" s="47"/>
      <c r="J37" s="47"/>
      <c r="K37" s="47"/>
      <c r="L37" s="47"/>
      <c r="M37" s="47"/>
      <c r="N37" s="47"/>
      <c r="O37" s="47"/>
      <c r="P37" s="47"/>
      <c r="Q37" s="47"/>
      <c r="R37" s="47"/>
      <c r="S37" s="47"/>
      <c r="T37" s="47"/>
      <c r="U37" s="47"/>
    </row>
    <row r="38" spans="1:21" x14ac:dyDescent="0.3">
      <c r="A38" s="47"/>
      <c r="B38" s="47"/>
      <c r="C38" s="47"/>
      <c r="D38" s="47"/>
      <c r="E38" s="47"/>
      <c r="F38" s="47"/>
      <c r="G38" s="47"/>
      <c r="H38" s="47"/>
      <c r="I38" s="47"/>
      <c r="J38" s="47"/>
      <c r="K38" s="47"/>
      <c r="L38" s="47"/>
      <c r="M38" s="47"/>
      <c r="N38" s="47"/>
      <c r="O38" s="47"/>
      <c r="P38" s="47"/>
      <c r="Q38" s="47"/>
      <c r="R38" s="47"/>
      <c r="S38" s="47"/>
      <c r="T38" s="47"/>
      <c r="U38" s="47"/>
    </row>
    <row r="39" spans="1:21" x14ac:dyDescent="0.3">
      <c r="A39" s="47"/>
      <c r="B39" s="47"/>
      <c r="C39" s="47"/>
      <c r="D39" s="47"/>
      <c r="E39" s="47"/>
      <c r="F39" s="47"/>
      <c r="G39" s="47"/>
      <c r="H39" s="47"/>
      <c r="I39" s="47"/>
      <c r="J39" s="47"/>
      <c r="K39" s="47"/>
      <c r="L39" s="47"/>
      <c r="M39" s="47"/>
      <c r="N39" s="47"/>
      <c r="O39" s="47"/>
      <c r="P39" s="47"/>
      <c r="Q39" s="47"/>
      <c r="R39" s="47"/>
      <c r="S39" s="47"/>
      <c r="T39" s="47"/>
      <c r="U39" s="47"/>
    </row>
    <row r="40" spans="1:21" x14ac:dyDescent="0.3">
      <c r="A40" s="47"/>
      <c r="B40" s="47"/>
      <c r="C40" s="47"/>
      <c r="D40" s="47"/>
      <c r="E40" s="47"/>
      <c r="F40" s="47"/>
      <c r="G40" s="47"/>
      <c r="H40" s="47"/>
      <c r="I40" s="47"/>
      <c r="J40" s="47"/>
      <c r="K40" s="47"/>
      <c r="L40" s="47"/>
      <c r="M40" s="47"/>
      <c r="N40" s="47"/>
      <c r="O40" s="47"/>
      <c r="P40" s="47"/>
      <c r="Q40" s="47"/>
      <c r="R40" s="47"/>
      <c r="S40" s="47"/>
      <c r="T40" s="47"/>
      <c r="U40" s="47"/>
    </row>
    <row r="41" spans="1:21" x14ac:dyDescent="0.3">
      <c r="A41" s="47"/>
      <c r="B41" s="47"/>
      <c r="C41" s="47"/>
      <c r="D41" s="47"/>
      <c r="E41" s="47"/>
      <c r="F41" s="47"/>
      <c r="G41" s="47"/>
      <c r="H41" s="47"/>
      <c r="I41" s="47"/>
      <c r="J41" s="47"/>
      <c r="K41" s="47"/>
      <c r="L41" s="47"/>
      <c r="M41" s="47"/>
      <c r="N41" s="47"/>
      <c r="O41" s="47"/>
      <c r="P41" s="47"/>
      <c r="Q41" s="47"/>
      <c r="R41" s="47"/>
      <c r="S41" s="47"/>
      <c r="T41" s="47"/>
      <c r="U41" s="47"/>
    </row>
    <row r="42" spans="1:21" x14ac:dyDescent="0.3">
      <c r="A42" s="47"/>
      <c r="B42" s="47"/>
      <c r="C42" s="47"/>
      <c r="D42" s="47"/>
      <c r="E42" s="47"/>
      <c r="F42" s="47"/>
      <c r="G42" s="47"/>
      <c r="H42" s="47"/>
      <c r="I42" s="47"/>
      <c r="J42" s="47"/>
      <c r="K42" s="47"/>
      <c r="L42" s="47"/>
      <c r="M42" s="47"/>
      <c r="N42" s="47"/>
      <c r="O42" s="47"/>
      <c r="P42" s="47"/>
      <c r="Q42" s="47"/>
      <c r="R42" s="47"/>
      <c r="S42" s="47"/>
      <c r="T42" s="47"/>
      <c r="U42" s="47"/>
    </row>
    <row r="43" spans="1:21" x14ac:dyDescent="0.3">
      <c r="F43" t="s">
        <v>126</v>
      </c>
      <c r="I43" s="96" t="s">
        <v>126</v>
      </c>
    </row>
  </sheetData>
  <sheetProtection algorithmName="SHA-512" hashValue="tMMkDYEottksnc/NEffG2lRXHAtxNwv/frB2MQ3SK06+rpMdvDGyQNdOfuj2Dt0HS5Y2+rOsKuAsVByZSa7eLA==" saltValue="TKK75fLXtRIzct41xeaWqQ==" spinCount="100000" sheet="1" selectLockedCells="1"/>
  <mergeCells count="47">
    <mergeCell ref="B12:E12"/>
    <mergeCell ref="B13:E13"/>
    <mergeCell ref="B16:F16"/>
    <mergeCell ref="I29:M29"/>
    <mergeCell ref="I30:M30"/>
    <mergeCell ref="F23:G23"/>
    <mergeCell ref="B24:E24"/>
    <mergeCell ref="B25:E25"/>
    <mergeCell ref="I23:N23"/>
    <mergeCell ref="I24:M24"/>
    <mergeCell ref="I25:M25"/>
    <mergeCell ref="I27:M27"/>
    <mergeCell ref="I26:N26"/>
    <mergeCell ref="I31:M31"/>
    <mergeCell ref="B2:E2"/>
    <mergeCell ref="B3:E3"/>
    <mergeCell ref="B28:G28"/>
    <mergeCell ref="B29:G29"/>
    <mergeCell ref="B30:E30"/>
    <mergeCell ref="B5:G5"/>
    <mergeCell ref="B18:E18"/>
    <mergeCell ref="B6:E6"/>
    <mergeCell ref="B7:E7"/>
    <mergeCell ref="B8:E8"/>
    <mergeCell ref="B9:E9"/>
    <mergeCell ref="B10:E10"/>
    <mergeCell ref="B11:E11"/>
    <mergeCell ref="I28:M28"/>
    <mergeCell ref="B23:E23"/>
    <mergeCell ref="B31:E31"/>
    <mergeCell ref="B14:E14"/>
    <mergeCell ref="B15:E15"/>
    <mergeCell ref="B22:G22"/>
    <mergeCell ref="B19:E19"/>
    <mergeCell ref="B20:E20"/>
    <mergeCell ref="I5:O5"/>
    <mergeCell ref="I18:O18"/>
    <mergeCell ref="I19:O19"/>
    <mergeCell ref="I21:M22"/>
    <mergeCell ref="N20:N22"/>
    <mergeCell ref="I20:M20"/>
    <mergeCell ref="M6:O6"/>
    <mergeCell ref="O8:O9"/>
    <mergeCell ref="K8:N9"/>
    <mergeCell ref="K11:N12"/>
    <mergeCell ref="O11:O12"/>
    <mergeCell ref="I6:L6"/>
  </mergeCells>
  <dataValidations count="1">
    <dataValidation type="list" allowBlank="1" showInputMessage="1" showErrorMessage="1" sqref="N20" xr:uid="{C5877C5F-B147-4874-A007-807EA3EE3DD7}">
      <formula1>$V$12:$V$14</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C66DF-59F7-4505-B09A-684A381405F1}">
  <sheetPr codeName="Sheet5">
    <tabColor theme="4" tint="-0.249977111117893"/>
    <pageSetUpPr fitToPage="1"/>
  </sheetPr>
  <dimension ref="A1:U67"/>
  <sheetViews>
    <sheetView showGridLines="0" zoomScaleNormal="100" workbookViewId="0">
      <selection activeCell="L6" sqref="L6:L11"/>
    </sheetView>
  </sheetViews>
  <sheetFormatPr defaultColWidth="8.69140625" defaultRowHeight="13.5" x14ac:dyDescent="0.3"/>
  <cols>
    <col min="1" max="1" width="2.69140625" style="1" customWidth="1"/>
    <col min="2" max="2" width="4.61328125" style="1" customWidth="1"/>
    <col min="3" max="3" width="32.4609375" style="2" customWidth="1"/>
    <col min="4" max="4" width="38.921875" style="1" customWidth="1"/>
    <col min="5" max="5" width="16.61328125" style="1" customWidth="1"/>
    <col min="6" max="6" width="18.69140625" style="1" customWidth="1"/>
    <col min="7" max="7" width="2.69140625" style="3" customWidth="1"/>
    <col min="8" max="8" width="4.07421875" style="3" customWidth="1"/>
    <col min="9" max="10" width="13.921875" style="3" customWidth="1"/>
    <col min="11" max="11" width="72" style="3" customWidth="1"/>
    <col min="12" max="12" width="17.4609375" style="3" customWidth="1"/>
    <col min="13" max="15" width="13.921875" style="3" customWidth="1"/>
    <col min="16" max="16" width="35.3828125" style="3" customWidth="1"/>
    <col min="17" max="17" width="13.921875" style="3" customWidth="1"/>
    <col min="18" max="18" width="15.921875" style="1" customWidth="1"/>
    <col min="19" max="19" width="14.3828125" style="1" customWidth="1"/>
    <col min="20" max="20" width="88.61328125" style="1" customWidth="1"/>
    <col min="21" max="16384" width="8.69140625" style="1"/>
  </cols>
  <sheetData>
    <row r="1" spans="1:21" ht="53.25" customHeight="1" x14ac:dyDescent="0.3">
      <c r="A1" s="47"/>
      <c r="B1" s="47"/>
      <c r="C1" s="247">
        <f>Orgname</f>
        <v>0</v>
      </c>
      <c r="D1" s="248"/>
      <c r="E1" s="47"/>
      <c r="F1" s="47"/>
      <c r="G1" s="47"/>
      <c r="H1" s="47"/>
      <c r="I1" s="47"/>
      <c r="J1" s="47"/>
      <c r="K1" s="47"/>
      <c r="L1" s="47"/>
      <c r="M1" s="47"/>
      <c r="N1" s="47"/>
      <c r="O1" s="47"/>
      <c r="P1" s="47"/>
      <c r="Q1"/>
      <c r="R1"/>
      <c r="S1"/>
      <c r="T1"/>
      <c r="U1" s="2"/>
    </row>
    <row r="2" spans="1:21" ht="27" customHeight="1" x14ac:dyDescent="0.3">
      <c r="A2" s="47"/>
      <c r="B2" s="47"/>
      <c r="C2" s="249">
        <f>projectname</f>
        <v>0</v>
      </c>
      <c r="D2" s="250"/>
      <c r="E2" s="47" t="str">
        <f>'TITLE PAGE'!Q3</f>
        <v>V6 - September 2023</v>
      </c>
      <c r="F2" s="47"/>
      <c r="G2" s="47"/>
      <c r="H2" s="47"/>
      <c r="I2" s="47"/>
      <c r="J2" s="47"/>
      <c r="K2" s="47"/>
      <c r="L2" s="47"/>
      <c r="M2" s="47"/>
      <c r="N2" s="47"/>
      <c r="O2" s="47"/>
      <c r="P2" s="47"/>
      <c r="Q2" t="s">
        <v>101</v>
      </c>
      <c r="S2"/>
      <c r="T2"/>
      <c r="U2" s="2"/>
    </row>
    <row r="3" spans="1:21" ht="21.75" customHeight="1" x14ac:dyDescent="0.3">
      <c r="A3" s="47"/>
      <c r="B3" s="47"/>
      <c r="C3" s="47"/>
      <c r="D3" s="47"/>
      <c r="E3" s="47"/>
      <c r="F3" s="47"/>
      <c r="G3" s="47"/>
      <c r="H3" s="47"/>
      <c r="I3" s="47"/>
      <c r="J3" s="47"/>
      <c r="K3" s="47"/>
      <c r="L3" s="47"/>
      <c r="M3" s="47"/>
      <c r="N3" s="47"/>
      <c r="O3" s="47"/>
      <c r="P3" s="47"/>
      <c r="Q3"/>
      <c r="R3"/>
      <c r="S3"/>
      <c r="T3"/>
      <c r="U3" s="2"/>
    </row>
    <row r="4" spans="1:21" ht="39.75" customHeight="1" x14ac:dyDescent="0.3">
      <c r="A4" s="47"/>
      <c r="B4" s="225" t="s">
        <v>136</v>
      </c>
      <c r="C4" s="227"/>
      <c r="D4" s="227"/>
      <c r="E4" s="227"/>
      <c r="F4" s="227"/>
      <c r="G4" s="47"/>
      <c r="H4" s="225" t="s">
        <v>137</v>
      </c>
      <c r="I4" s="227"/>
      <c r="J4" s="227"/>
      <c r="K4" s="227"/>
      <c r="L4" s="227"/>
      <c r="M4" s="47"/>
      <c r="N4" s="47"/>
      <c r="O4" s="47"/>
      <c r="P4" s="47"/>
      <c r="Q4" t="s">
        <v>138</v>
      </c>
      <c r="R4"/>
      <c r="S4"/>
      <c r="T4"/>
      <c r="U4" s="2"/>
    </row>
    <row r="5" spans="1:21" ht="48" customHeight="1" thickBot="1" x14ac:dyDescent="0.4">
      <c r="A5" s="47"/>
      <c r="B5" s="264" t="s">
        <v>139</v>
      </c>
      <c r="C5" s="265"/>
      <c r="D5" s="170" t="s">
        <v>140</v>
      </c>
      <c r="E5" s="170" t="s">
        <v>141</v>
      </c>
      <c r="F5" s="170" t="s">
        <v>142</v>
      </c>
      <c r="G5" s="47"/>
      <c r="H5" s="264" t="s">
        <v>143</v>
      </c>
      <c r="I5" s="265"/>
      <c r="J5" s="265"/>
      <c r="K5" s="259"/>
      <c r="L5" s="170" t="s">
        <v>144</v>
      </c>
      <c r="M5" s="47"/>
      <c r="N5" s="47"/>
      <c r="O5" s="47"/>
      <c r="P5" s="47"/>
      <c r="Q5" s="95">
        <f>'4. Financial Due Diligence'!M25</f>
        <v>0</v>
      </c>
      <c r="R5"/>
      <c r="S5"/>
      <c r="T5"/>
      <c r="U5" s="2"/>
    </row>
    <row r="6" spans="1:21" ht="16" thickBot="1" x14ac:dyDescent="0.35">
      <c r="A6" s="47"/>
      <c r="B6" s="85">
        <v>1</v>
      </c>
      <c r="C6" s="86" t="str">
        <f>IF('1. Rent revenue modelling'!C6="New",'1. Rent revenue modelling'!D6," ")</f>
        <v xml:space="preserve"> </v>
      </c>
      <c r="D6" s="118"/>
      <c r="E6" s="118"/>
      <c r="F6" s="119"/>
      <c r="G6" s="47"/>
      <c r="H6" s="85" t="s">
        <v>145</v>
      </c>
      <c r="I6" s="266" t="s">
        <v>146</v>
      </c>
      <c r="J6" s="267"/>
      <c r="K6" s="273"/>
      <c r="L6" s="119"/>
      <c r="M6" s="47"/>
      <c r="N6" s="47"/>
      <c r="O6" s="47"/>
      <c r="P6" s="47"/>
      <c r="Q6" t="s">
        <v>126</v>
      </c>
      <c r="R6"/>
      <c r="S6"/>
      <c r="T6"/>
      <c r="U6" s="2"/>
    </row>
    <row r="7" spans="1:21" ht="16" thickBot="1" x14ac:dyDescent="0.35">
      <c r="A7" s="47"/>
      <c r="B7" s="85">
        <v>2</v>
      </c>
      <c r="C7" s="86" t="str">
        <f>IF('1. Rent revenue modelling'!C7="New",'1. Rent revenue modelling'!D7," ")</f>
        <v xml:space="preserve"> </v>
      </c>
      <c r="D7" s="118"/>
      <c r="E7" s="118"/>
      <c r="F7" s="119"/>
      <c r="G7" s="47"/>
      <c r="H7" s="85" t="s">
        <v>147</v>
      </c>
      <c r="I7" s="266" t="s">
        <v>148</v>
      </c>
      <c r="J7" s="267"/>
      <c r="K7" s="273"/>
      <c r="L7" s="119"/>
      <c r="M7" s="47"/>
      <c r="N7" s="47"/>
      <c r="O7" s="47"/>
      <c r="P7" s="47"/>
      <c r="Q7"/>
      <c r="R7"/>
      <c r="S7"/>
      <c r="T7"/>
      <c r="U7" s="2"/>
    </row>
    <row r="8" spans="1:21" ht="16" thickBot="1" x14ac:dyDescent="0.35">
      <c r="A8" s="47"/>
      <c r="B8" s="85">
        <v>3</v>
      </c>
      <c r="C8" s="86" t="str">
        <f>IF('1. Rent revenue modelling'!C8="New",'1. Rent revenue modelling'!D8," ")</f>
        <v xml:space="preserve"> </v>
      </c>
      <c r="D8" s="118"/>
      <c r="E8" s="118"/>
      <c r="F8" s="119"/>
      <c r="G8" s="47"/>
      <c r="H8" s="85" t="s">
        <v>149</v>
      </c>
      <c r="I8" s="266" t="s">
        <v>150</v>
      </c>
      <c r="J8" s="267"/>
      <c r="K8" s="273"/>
      <c r="L8" s="119"/>
      <c r="M8" s="47"/>
      <c r="N8" s="47"/>
      <c r="O8" s="47"/>
      <c r="P8" s="47"/>
      <c r="Q8" s="87" t="s">
        <v>151</v>
      </c>
      <c r="R8"/>
      <c r="S8" s="96">
        <f>F48</f>
        <v>0</v>
      </c>
      <c r="T8"/>
      <c r="U8" s="2"/>
    </row>
    <row r="9" spans="1:21" ht="16" thickBot="1" x14ac:dyDescent="0.35">
      <c r="A9" s="47"/>
      <c r="B9" s="85">
        <v>4</v>
      </c>
      <c r="C9" s="86" t="str">
        <f>IF('1. Rent revenue modelling'!C9="New",'1. Rent revenue modelling'!D9," ")</f>
        <v xml:space="preserve"> </v>
      </c>
      <c r="D9" s="118"/>
      <c r="E9" s="118"/>
      <c r="F9" s="119"/>
      <c r="G9" s="47"/>
      <c r="H9" s="85" t="s">
        <v>152</v>
      </c>
      <c r="I9" s="266" t="s">
        <v>153</v>
      </c>
      <c r="J9" s="267"/>
      <c r="K9" s="273"/>
      <c r="L9" s="119"/>
      <c r="M9" s="47"/>
      <c r="N9" s="47"/>
      <c r="O9" s="47"/>
      <c r="P9" s="47"/>
      <c r="Q9" s="87" t="s">
        <v>154</v>
      </c>
      <c r="R9"/>
      <c r="S9" s="96">
        <f>S8*Q5</f>
        <v>0</v>
      </c>
      <c r="T9"/>
      <c r="U9" s="2"/>
    </row>
    <row r="10" spans="1:21" ht="16" thickBot="1" x14ac:dyDescent="0.35">
      <c r="A10" s="47"/>
      <c r="B10" s="85">
        <v>5</v>
      </c>
      <c r="C10" s="86" t="str">
        <f>IF('1. Rent revenue modelling'!C10="New",'1. Rent revenue modelling'!D10," ")</f>
        <v xml:space="preserve"> </v>
      </c>
      <c r="D10" s="118"/>
      <c r="E10" s="118"/>
      <c r="F10" s="119"/>
      <c r="G10" s="47"/>
      <c r="H10" s="85" t="s">
        <v>155</v>
      </c>
      <c r="I10" s="266" t="s">
        <v>156</v>
      </c>
      <c r="J10" s="267"/>
      <c r="K10" s="273"/>
      <c r="L10" s="119"/>
      <c r="M10" s="47"/>
      <c r="N10" s="47"/>
      <c r="O10" s="47"/>
      <c r="P10" s="47"/>
      <c r="Q10"/>
      <c r="R10"/>
      <c r="S10"/>
      <c r="T10"/>
      <c r="U10" s="2"/>
    </row>
    <row r="11" spans="1:21" ht="16" thickBot="1" x14ac:dyDescent="0.35">
      <c r="A11" s="47"/>
      <c r="B11" s="85">
        <v>6</v>
      </c>
      <c r="C11" s="86" t="str">
        <f>IF('1. Rent revenue modelling'!C11="New",'1. Rent revenue modelling'!D11," ")</f>
        <v xml:space="preserve"> </v>
      </c>
      <c r="D11" s="118"/>
      <c r="E11" s="118"/>
      <c r="F11" s="119"/>
      <c r="G11" s="47"/>
      <c r="H11" s="85" t="s">
        <v>157</v>
      </c>
      <c r="I11" s="266" t="s">
        <v>158</v>
      </c>
      <c r="J11" s="267"/>
      <c r="K11" s="273"/>
      <c r="L11" s="119"/>
      <c r="M11" s="47"/>
      <c r="N11" s="47"/>
      <c r="O11" s="47"/>
      <c r="P11" s="47"/>
      <c r="Q11"/>
      <c r="R11"/>
      <c r="S11"/>
      <c r="T11"/>
      <c r="U11" s="2"/>
    </row>
    <row r="12" spans="1:21" ht="16" thickBot="1" x14ac:dyDescent="0.35">
      <c r="A12" s="47"/>
      <c r="B12" s="85">
        <v>7</v>
      </c>
      <c r="C12" s="86" t="str">
        <f>IF('1. Rent revenue modelling'!C12="New",'1. Rent revenue modelling'!D12," ")</f>
        <v xml:space="preserve"> </v>
      </c>
      <c r="D12" s="118"/>
      <c r="E12" s="118"/>
      <c r="F12" s="119"/>
      <c r="G12" s="47"/>
      <c r="H12" s="47" t="s">
        <v>126</v>
      </c>
      <c r="I12" s="274" t="s">
        <v>66</v>
      </c>
      <c r="J12" s="275"/>
      <c r="K12" s="276"/>
      <c r="L12" s="51">
        <f>SUM(L6:L11)</f>
        <v>0</v>
      </c>
      <c r="M12" s="47"/>
      <c r="N12" s="47"/>
      <c r="O12" s="47"/>
      <c r="P12" s="47"/>
      <c r="Q12"/>
      <c r="R12"/>
      <c r="S12"/>
      <c r="T12"/>
      <c r="U12" s="2"/>
    </row>
    <row r="13" spans="1:21" ht="16" thickBot="1" x14ac:dyDescent="0.35">
      <c r="A13" s="47"/>
      <c r="B13" s="85">
        <v>8</v>
      </c>
      <c r="C13" s="86" t="str">
        <f>IF('1. Rent revenue modelling'!C13="New",'1. Rent revenue modelling'!D13," ")</f>
        <v xml:space="preserve"> </v>
      </c>
      <c r="D13" s="118"/>
      <c r="E13" s="118"/>
      <c r="F13" s="119"/>
      <c r="G13" s="47"/>
      <c r="H13" s="47"/>
      <c r="I13" s="47"/>
      <c r="J13" s="47"/>
      <c r="K13" s="47"/>
      <c r="L13" s="47"/>
      <c r="M13" s="47"/>
      <c r="N13" s="47"/>
      <c r="O13" s="47"/>
      <c r="P13" s="47"/>
      <c r="Q13"/>
      <c r="R13"/>
      <c r="S13"/>
      <c r="T13"/>
      <c r="U13" s="2"/>
    </row>
    <row r="14" spans="1:21" ht="15.75" customHeight="1" thickBot="1" x14ac:dyDescent="0.35">
      <c r="A14" s="47"/>
      <c r="B14" s="85">
        <v>9</v>
      </c>
      <c r="C14" s="86" t="str">
        <f>IF('1. Rent revenue modelling'!C14="New",'1. Rent revenue modelling'!D14," ")</f>
        <v xml:space="preserve"> </v>
      </c>
      <c r="D14" s="118"/>
      <c r="E14" s="118"/>
      <c r="F14" s="119"/>
      <c r="G14" s="47"/>
      <c r="H14" s="225" t="s">
        <v>159</v>
      </c>
      <c r="I14" s="227"/>
      <c r="J14" s="227"/>
      <c r="K14" s="227"/>
      <c r="L14" s="227"/>
      <c r="M14" s="47"/>
      <c r="N14" s="47"/>
      <c r="O14" s="47"/>
      <c r="P14" s="47"/>
      <c r="Q14"/>
      <c r="R14"/>
      <c r="S14"/>
      <c r="T14"/>
      <c r="U14" s="2"/>
    </row>
    <row r="15" spans="1:21" ht="16" thickBot="1" x14ac:dyDescent="0.35">
      <c r="A15" s="47"/>
      <c r="B15" s="85">
        <v>10</v>
      </c>
      <c r="C15" s="86" t="str">
        <f>IF('1. Rent revenue modelling'!C15="New",'1. Rent revenue modelling'!D15," ")</f>
        <v xml:space="preserve"> </v>
      </c>
      <c r="D15" s="118"/>
      <c r="E15" s="118"/>
      <c r="F15" s="119"/>
      <c r="G15" s="47"/>
      <c r="H15" s="193"/>
      <c r="I15" s="193"/>
      <c r="J15" s="193"/>
      <c r="K15" s="193"/>
      <c r="L15" s="193"/>
      <c r="M15" s="47"/>
      <c r="N15" s="47"/>
      <c r="O15" s="47"/>
      <c r="P15" s="47"/>
      <c r="Q15"/>
      <c r="R15"/>
      <c r="S15"/>
      <c r="T15"/>
      <c r="U15" s="2"/>
    </row>
    <row r="16" spans="1:21" ht="16" thickBot="1" x14ac:dyDescent="0.35">
      <c r="A16" s="47"/>
      <c r="B16" s="85">
        <v>11</v>
      </c>
      <c r="C16" s="86" t="str">
        <f>IF('1. Rent revenue modelling'!C16="New",'1. Rent revenue modelling'!D16," ")</f>
        <v xml:space="preserve"> </v>
      </c>
      <c r="D16" s="130"/>
      <c r="E16" s="130"/>
      <c r="F16" s="120"/>
      <c r="G16" s="47"/>
      <c r="H16" s="264"/>
      <c r="I16" s="265"/>
      <c r="J16" s="265"/>
      <c r="K16" s="259"/>
      <c r="L16" s="170"/>
      <c r="M16" s="47"/>
      <c r="N16" s="47"/>
      <c r="O16" s="47"/>
      <c r="P16" s="47"/>
      <c r="Q16"/>
      <c r="R16"/>
      <c r="S16"/>
      <c r="T16"/>
      <c r="U16" s="2"/>
    </row>
    <row r="17" spans="1:21" ht="16" thickBot="1" x14ac:dyDescent="0.35">
      <c r="A17" s="47"/>
      <c r="B17" s="85">
        <v>12</v>
      </c>
      <c r="C17" s="86" t="str">
        <f>IF('1. Rent revenue modelling'!C17="New",'1. Rent revenue modelling'!D17," ")</f>
        <v xml:space="preserve"> </v>
      </c>
      <c r="D17" s="130"/>
      <c r="E17" s="130"/>
      <c r="F17" s="120"/>
      <c r="G17" s="47"/>
      <c r="H17" s="268" t="s">
        <v>160</v>
      </c>
      <c r="I17" s="268"/>
      <c r="J17" s="269"/>
      <c r="K17" s="269"/>
      <c r="L17" s="119">
        <v>508000</v>
      </c>
      <c r="M17" s="47"/>
      <c r="N17" s="47"/>
      <c r="O17" s="47"/>
      <c r="P17" s="47"/>
      <c r="Q17"/>
      <c r="R17"/>
      <c r="S17"/>
      <c r="T17"/>
      <c r="U17" s="2"/>
    </row>
    <row r="18" spans="1:21" ht="15.75" customHeight="1" thickBot="1" x14ac:dyDescent="0.35">
      <c r="A18" s="47"/>
      <c r="B18" s="85">
        <v>13</v>
      </c>
      <c r="C18" s="86" t="str">
        <f>IF('1. Rent revenue modelling'!C18="New",'1. Rent revenue modelling'!D18," ")</f>
        <v xml:space="preserve"> </v>
      </c>
      <c r="D18" s="130"/>
      <c r="E18" s="130"/>
      <c r="F18" s="120"/>
      <c r="G18" s="47"/>
      <c r="H18" s="264" t="s">
        <v>161</v>
      </c>
      <c r="I18" s="265"/>
      <c r="J18" s="265"/>
      <c r="K18" s="259"/>
      <c r="L18" s="170" t="s">
        <v>162</v>
      </c>
      <c r="M18" s="47"/>
      <c r="N18" s="47"/>
      <c r="O18" s="47"/>
      <c r="P18" s="47"/>
      <c r="Q18"/>
      <c r="R18"/>
      <c r="S18"/>
      <c r="T18"/>
      <c r="U18" s="2"/>
    </row>
    <row r="19" spans="1:21" ht="17" thickBot="1" x14ac:dyDescent="0.35">
      <c r="A19" s="47"/>
      <c r="B19" s="85">
        <v>14</v>
      </c>
      <c r="C19" s="86" t="str">
        <f>IF('1. Rent revenue modelling'!C19="New",'1. Rent revenue modelling'!D19," ")</f>
        <v xml:space="preserve"> </v>
      </c>
      <c r="D19" s="130"/>
      <c r="E19" s="130"/>
      <c r="F19" s="120"/>
      <c r="G19" s="47"/>
      <c r="H19" s="268" t="s">
        <v>163</v>
      </c>
      <c r="I19" s="268"/>
      <c r="J19" s="269"/>
      <c r="K19" s="269"/>
      <c r="L19" s="119">
        <v>0</v>
      </c>
      <c r="M19" s="262" t="s">
        <v>164</v>
      </c>
      <c r="N19" s="263"/>
      <c r="O19" s="263"/>
      <c r="P19" s="263"/>
      <c r="Q19"/>
      <c r="R19"/>
      <c r="S19"/>
      <c r="T19"/>
      <c r="U19" s="2"/>
    </row>
    <row r="20" spans="1:21" ht="15.75" customHeight="1" thickBot="1" x14ac:dyDescent="0.35">
      <c r="A20" s="47"/>
      <c r="B20" s="85">
        <v>15</v>
      </c>
      <c r="C20" s="86" t="str">
        <f>IF('1. Rent revenue modelling'!C20="New",'1. Rent revenue modelling'!D20," ")</f>
        <v xml:space="preserve"> </v>
      </c>
      <c r="D20" s="130"/>
      <c r="E20" s="130"/>
      <c r="F20" s="120"/>
      <c r="G20" s="47"/>
      <c r="H20" s="268" t="s">
        <v>165</v>
      </c>
      <c r="I20" s="268"/>
      <c r="J20" s="269"/>
      <c r="K20" s="269"/>
      <c r="L20" s="119"/>
      <c r="M20" s="262" t="s">
        <v>166</v>
      </c>
      <c r="N20" s="263"/>
      <c r="O20" s="263"/>
      <c r="P20" s="263"/>
      <c r="Q20"/>
      <c r="R20"/>
      <c r="S20"/>
      <c r="T20"/>
      <c r="U20" s="2"/>
    </row>
    <row r="21" spans="1:21" ht="15.5" thickBot="1" x14ac:dyDescent="0.35">
      <c r="A21" s="47"/>
      <c r="B21" s="47"/>
      <c r="C21" s="274" t="s">
        <v>167</v>
      </c>
      <c r="D21" s="276"/>
      <c r="E21" s="85">
        <f>SUM(E6:E20)</f>
        <v>0</v>
      </c>
      <c r="F21" s="51">
        <f>SUM(F6:F20)</f>
        <v>0</v>
      </c>
      <c r="G21" s="47"/>
      <c r="H21" s="280" t="s">
        <v>126</v>
      </c>
      <c r="I21" s="281"/>
      <c r="J21" s="281"/>
      <c r="K21" s="288"/>
      <c r="L21" s="88"/>
      <c r="M21" s="137"/>
      <c r="N21" s="137"/>
      <c r="O21" s="137"/>
      <c r="P21" s="137"/>
      <c r="Q21"/>
      <c r="R21"/>
      <c r="S21"/>
      <c r="T21"/>
      <c r="U21" s="2"/>
    </row>
    <row r="22" spans="1:21" ht="17" thickBot="1" x14ac:dyDescent="0.35">
      <c r="A22" s="47"/>
      <c r="B22" s="47"/>
      <c r="C22" s="274" t="s">
        <v>168</v>
      </c>
      <c r="D22" s="276"/>
      <c r="E22" s="85">
        <f>NumberRentalUnits</f>
        <v>0</v>
      </c>
      <c r="F22" s="47"/>
      <c r="G22" s="47"/>
      <c r="H22" s="268" t="s">
        <v>169</v>
      </c>
      <c r="I22" s="268"/>
      <c r="J22" s="269"/>
      <c r="K22" s="269"/>
      <c r="L22" s="119">
        <v>0</v>
      </c>
      <c r="M22" s="262" t="s">
        <v>170</v>
      </c>
      <c r="N22" s="263"/>
      <c r="O22" s="263"/>
      <c r="P22" s="263"/>
      <c r="Q22" s="138">
        <v>0.4</v>
      </c>
      <c r="R22" s="139">
        <f>L22*0.4</f>
        <v>0</v>
      </c>
      <c r="S22"/>
      <c r="T22"/>
      <c r="U22" s="2"/>
    </row>
    <row r="23" spans="1:21" ht="15" x14ac:dyDescent="0.3">
      <c r="A23" s="47"/>
      <c r="B23" s="47"/>
      <c r="C23" s="47"/>
      <c r="D23" s="47"/>
      <c r="E23" s="47"/>
      <c r="F23" s="47"/>
      <c r="G23" s="47"/>
      <c r="H23" s="280"/>
      <c r="I23" s="281"/>
      <c r="J23" s="281"/>
      <c r="K23" s="288"/>
      <c r="L23" s="88"/>
      <c r="M23" s="137"/>
      <c r="N23" s="137"/>
      <c r="O23" s="137"/>
      <c r="P23" s="137"/>
      <c r="Q23" s="138">
        <v>0.6</v>
      </c>
      <c r="R23" s="139">
        <f>L22*0.6</f>
        <v>0</v>
      </c>
      <c r="S23"/>
      <c r="T23"/>
      <c r="U23" s="2"/>
    </row>
    <row r="24" spans="1:21" ht="34.5" customHeight="1" x14ac:dyDescent="0.3">
      <c r="A24" s="47"/>
      <c r="B24" s="225" t="s">
        <v>171</v>
      </c>
      <c r="C24" s="227"/>
      <c r="D24" s="227"/>
      <c r="E24" s="227"/>
      <c r="F24" s="227"/>
      <c r="G24" s="47"/>
      <c r="H24" s="268" t="s">
        <v>172</v>
      </c>
      <c r="I24" s="268"/>
      <c r="J24" s="269"/>
      <c r="K24" s="269"/>
      <c r="L24" s="119"/>
      <c r="M24" s="262" t="s">
        <v>173</v>
      </c>
      <c r="N24" s="263"/>
      <c r="O24" s="263"/>
      <c r="P24" s="263"/>
      <c r="Q24"/>
      <c r="R24"/>
      <c r="S24"/>
      <c r="T24"/>
      <c r="U24" s="2"/>
    </row>
    <row r="25" spans="1:21" ht="50.25" customHeight="1" thickBot="1" x14ac:dyDescent="0.35">
      <c r="A25" s="47"/>
      <c r="B25" s="264" t="s">
        <v>143</v>
      </c>
      <c r="C25" s="265"/>
      <c r="D25" s="265"/>
      <c r="E25" s="170" t="s">
        <v>142</v>
      </c>
      <c r="F25" s="170" t="s">
        <v>174</v>
      </c>
      <c r="G25" s="47"/>
      <c r="H25" s="280" t="s">
        <v>126</v>
      </c>
      <c r="I25" s="281"/>
      <c r="J25" s="281"/>
      <c r="K25" s="288"/>
      <c r="L25" s="88"/>
      <c r="M25" s="47"/>
      <c r="N25" s="47"/>
      <c r="O25" s="47"/>
      <c r="P25" s="47"/>
      <c r="Q25"/>
      <c r="R25"/>
      <c r="S25"/>
      <c r="T25"/>
      <c r="U25" s="2"/>
    </row>
    <row r="26" spans="1:21" ht="15.75" customHeight="1" thickBot="1" x14ac:dyDescent="0.35">
      <c r="A26" s="47"/>
      <c r="B26" s="85" t="s">
        <v>145</v>
      </c>
      <c r="C26" s="266" t="s">
        <v>175</v>
      </c>
      <c r="D26" s="267"/>
      <c r="E26" s="119"/>
      <c r="F26" s="72">
        <f t="shared" ref="F26:F34" si="0">E26*NumberRentalUnits</f>
        <v>0</v>
      </c>
      <c r="G26" s="47"/>
      <c r="H26" s="268" t="s">
        <v>176</v>
      </c>
      <c r="I26" s="268"/>
      <c r="J26" s="269"/>
      <c r="K26" s="269"/>
      <c r="L26" s="119"/>
      <c r="M26" s="262" t="s">
        <v>177</v>
      </c>
      <c r="N26" s="263"/>
      <c r="O26" s="263"/>
      <c r="P26" s="263"/>
      <c r="Q26"/>
      <c r="R26"/>
      <c r="S26"/>
      <c r="T26"/>
      <c r="U26" s="2"/>
    </row>
    <row r="27" spans="1:21" ht="16" thickBot="1" x14ac:dyDescent="0.35">
      <c r="A27" s="47"/>
      <c r="B27" s="85" t="s">
        <v>147</v>
      </c>
      <c r="C27" s="260" t="s">
        <v>178</v>
      </c>
      <c r="D27" s="261"/>
      <c r="E27" s="119"/>
      <c r="F27" s="72">
        <f t="shared" si="0"/>
        <v>0</v>
      </c>
      <c r="G27" s="47"/>
      <c r="H27" s="268" t="s">
        <v>179</v>
      </c>
      <c r="I27" s="268"/>
      <c r="J27" s="269"/>
      <c r="K27" s="289"/>
      <c r="L27" s="290"/>
      <c r="M27" s="47"/>
      <c r="N27" s="47"/>
      <c r="O27" s="47"/>
      <c r="P27" s="47"/>
      <c r="Q27"/>
      <c r="R27"/>
      <c r="S27"/>
      <c r="T27"/>
      <c r="U27" s="2"/>
    </row>
    <row r="28" spans="1:21" ht="15.75" customHeight="1" thickBot="1" x14ac:dyDescent="0.35">
      <c r="A28" s="47"/>
      <c r="B28" s="85" t="s">
        <v>149</v>
      </c>
      <c r="C28" s="260" t="s">
        <v>180</v>
      </c>
      <c r="D28" s="261"/>
      <c r="E28" s="119"/>
      <c r="F28" s="72">
        <f t="shared" si="0"/>
        <v>0</v>
      </c>
      <c r="G28" s="47"/>
      <c r="H28" s="47"/>
      <c r="I28" s="47"/>
      <c r="J28" s="47"/>
      <c r="K28" s="237"/>
      <c r="L28" s="237"/>
      <c r="M28" s="47"/>
      <c r="N28" s="47"/>
      <c r="O28" s="47"/>
      <c r="P28" s="47"/>
      <c r="Q28"/>
      <c r="R28"/>
      <c r="S28"/>
      <c r="T28"/>
      <c r="U28" s="2"/>
    </row>
    <row r="29" spans="1:21" ht="16" thickBot="1" x14ac:dyDescent="0.35">
      <c r="A29" s="47"/>
      <c r="B29" s="85" t="s">
        <v>152</v>
      </c>
      <c r="C29" s="260" t="s">
        <v>181</v>
      </c>
      <c r="D29" s="261"/>
      <c r="E29" s="119"/>
      <c r="F29" s="72">
        <f t="shared" si="0"/>
        <v>0</v>
      </c>
      <c r="G29" s="47"/>
      <c r="H29" s="47"/>
      <c r="I29" s="47"/>
      <c r="J29" s="47"/>
      <c r="K29" s="47"/>
      <c r="L29" s="47"/>
      <c r="M29" s="47"/>
      <c r="N29" s="47"/>
      <c r="O29" s="47"/>
      <c r="P29" s="47"/>
      <c r="Q29"/>
      <c r="R29"/>
      <c r="S29"/>
      <c r="T29"/>
      <c r="U29" s="2"/>
    </row>
    <row r="30" spans="1:21" ht="16" thickBot="1" x14ac:dyDescent="0.35">
      <c r="A30" s="47"/>
      <c r="B30" s="85" t="s">
        <v>155</v>
      </c>
      <c r="C30" s="260" t="s">
        <v>182</v>
      </c>
      <c r="D30" s="261"/>
      <c r="E30" s="119"/>
      <c r="F30" s="72">
        <f t="shared" si="0"/>
        <v>0</v>
      </c>
      <c r="G30" s="47"/>
      <c r="H30" s="225" t="s">
        <v>183</v>
      </c>
      <c r="I30" s="227"/>
      <c r="J30" s="227"/>
      <c r="K30" s="227"/>
      <c r="L30" s="227"/>
      <c r="M30" s="47"/>
      <c r="N30" s="47"/>
      <c r="O30" s="47"/>
      <c r="P30" s="47"/>
      <c r="Q30"/>
      <c r="R30"/>
      <c r="S30"/>
      <c r="T30"/>
      <c r="U30" s="2"/>
    </row>
    <row r="31" spans="1:21" ht="27.5" thickBot="1" x14ac:dyDescent="0.35">
      <c r="A31" s="47"/>
      <c r="B31" s="85" t="s">
        <v>157</v>
      </c>
      <c r="C31" s="260" t="s">
        <v>184</v>
      </c>
      <c r="D31" s="261"/>
      <c r="E31" s="119"/>
      <c r="F31" s="72">
        <f t="shared" si="0"/>
        <v>0</v>
      </c>
      <c r="G31" s="47"/>
      <c r="H31" s="264" t="s">
        <v>185</v>
      </c>
      <c r="I31" s="265"/>
      <c r="J31" s="265"/>
      <c r="K31" s="259"/>
      <c r="L31" s="170" t="s">
        <v>174</v>
      </c>
      <c r="M31" s="47"/>
      <c r="N31" s="47"/>
      <c r="O31" s="47"/>
      <c r="P31" s="47"/>
      <c r="Q31"/>
      <c r="R31"/>
      <c r="S31"/>
      <c r="T31"/>
      <c r="U31" s="2"/>
    </row>
    <row r="32" spans="1:21" ht="15.75" customHeight="1" thickBot="1" x14ac:dyDescent="0.35">
      <c r="A32" s="47"/>
      <c r="B32" s="85" t="s">
        <v>186</v>
      </c>
      <c r="C32" s="260" t="s">
        <v>187</v>
      </c>
      <c r="D32" s="261"/>
      <c r="E32" s="119"/>
      <c r="F32" s="72">
        <f t="shared" si="0"/>
        <v>0</v>
      </c>
      <c r="G32" s="47"/>
      <c r="H32" s="270" t="s">
        <v>188</v>
      </c>
      <c r="I32" s="271"/>
      <c r="J32" s="271"/>
      <c r="K32" s="272"/>
      <c r="L32" s="89">
        <f>NumberRentalUnits+NumberHOUnits+NumberFutureSites</f>
        <v>0</v>
      </c>
      <c r="M32" s="47"/>
      <c r="N32" s="47"/>
      <c r="O32" s="47"/>
      <c r="P32" s="47"/>
      <c r="Q32"/>
      <c r="R32"/>
      <c r="S32"/>
      <c r="T32"/>
      <c r="U32" s="2"/>
    </row>
    <row r="33" spans="1:21" ht="16" thickBot="1" x14ac:dyDescent="0.35">
      <c r="A33" s="47"/>
      <c r="B33" s="85" t="s">
        <v>189</v>
      </c>
      <c r="C33" s="260" t="s">
        <v>190</v>
      </c>
      <c r="D33" s="261"/>
      <c r="E33" s="119"/>
      <c r="F33" s="72">
        <f t="shared" si="0"/>
        <v>0</v>
      </c>
      <c r="G33" s="47"/>
      <c r="H33" s="90" t="s">
        <v>145</v>
      </c>
      <c r="I33" s="268" t="s">
        <v>191</v>
      </c>
      <c r="J33" s="268"/>
      <c r="K33" s="269"/>
      <c r="L33" s="119">
        <v>0</v>
      </c>
      <c r="M33" s="47"/>
      <c r="N33" s="47"/>
      <c r="O33" s="47"/>
      <c r="P33" s="47"/>
      <c r="Q33"/>
      <c r="R33"/>
      <c r="S33"/>
      <c r="T33"/>
      <c r="U33" s="2"/>
    </row>
    <row r="34" spans="1:21" ht="16" thickBot="1" x14ac:dyDescent="0.35">
      <c r="A34" s="47"/>
      <c r="B34" s="85" t="s">
        <v>192</v>
      </c>
      <c r="C34" s="260" t="s">
        <v>193</v>
      </c>
      <c r="D34" s="261"/>
      <c r="E34" s="119"/>
      <c r="F34" s="72">
        <f t="shared" si="0"/>
        <v>0</v>
      </c>
      <c r="G34" s="47"/>
      <c r="H34" s="85" t="s">
        <v>147</v>
      </c>
      <c r="I34" s="268" t="s">
        <v>194</v>
      </c>
      <c r="J34" s="268"/>
      <c r="K34" s="269"/>
      <c r="L34" s="119"/>
      <c r="M34" s="47"/>
      <c r="N34" s="47"/>
      <c r="O34" s="47"/>
      <c r="P34" s="47"/>
      <c r="Q34"/>
      <c r="R34"/>
      <c r="S34"/>
      <c r="T34"/>
      <c r="U34" s="2"/>
    </row>
    <row r="35" spans="1:21" ht="30" customHeight="1" thickBot="1" x14ac:dyDescent="0.35">
      <c r="A35" s="47"/>
      <c r="B35" s="85" t="s">
        <v>195</v>
      </c>
      <c r="C35" s="260" t="s">
        <v>196</v>
      </c>
      <c r="D35" s="261"/>
      <c r="E35" s="88"/>
      <c r="F35" s="119"/>
      <c r="G35" s="47"/>
      <c r="H35" s="85" t="s">
        <v>149</v>
      </c>
      <c r="I35" s="268" t="s">
        <v>197</v>
      </c>
      <c r="J35" s="268"/>
      <c r="K35" s="269"/>
      <c r="L35" s="119"/>
      <c r="M35" s="47"/>
      <c r="N35" s="47"/>
      <c r="O35" s="47"/>
      <c r="P35" s="47"/>
      <c r="Q35"/>
      <c r="R35"/>
      <c r="S35"/>
      <c r="T35"/>
      <c r="U35" s="2"/>
    </row>
    <row r="36" spans="1:21" ht="16" thickBot="1" x14ac:dyDescent="0.35">
      <c r="A36" s="47"/>
      <c r="B36" s="85" t="s">
        <v>198</v>
      </c>
      <c r="C36" s="260" t="s">
        <v>199</v>
      </c>
      <c r="D36" s="261"/>
      <c r="E36" s="88"/>
      <c r="F36" s="119"/>
      <c r="G36" s="47"/>
      <c r="H36" s="85" t="s">
        <v>152</v>
      </c>
      <c r="I36" s="268" t="s">
        <v>200</v>
      </c>
      <c r="J36" s="268"/>
      <c r="K36" s="269"/>
      <c r="L36" s="119"/>
      <c r="M36" s="47"/>
      <c r="N36" s="47"/>
      <c r="O36" s="47"/>
      <c r="P36" s="47"/>
      <c r="Q36"/>
      <c r="R36"/>
      <c r="S36"/>
      <c r="T36"/>
      <c r="U36" s="2"/>
    </row>
    <row r="37" spans="1:21" ht="16" thickBot="1" x14ac:dyDescent="0.35">
      <c r="A37" s="47"/>
      <c r="B37" s="277" t="s">
        <v>201</v>
      </c>
      <c r="C37" s="260" t="s">
        <v>202</v>
      </c>
      <c r="D37" s="261"/>
      <c r="E37" s="88"/>
      <c r="F37" s="119"/>
      <c r="G37" s="47"/>
      <c r="H37" s="85" t="s">
        <v>155</v>
      </c>
      <c r="I37" s="268" t="s">
        <v>203</v>
      </c>
      <c r="J37" s="268"/>
      <c r="K37" s="269"/>
      <c r="L37" s="119"/>
      <c r="M37" s="47"/>
      <c r="N37" s="47"/>
      <c r="O37" s="47"/>
      <c r="P37" s="47"/>
      <c r="Q37"/>
      <c r="R37"/>
      <c r="S37"/>
      <c r="T37"/>
      <c r="U37" s="2"/>
    </row>
    <row r="38" spans="1:21" ht="16" thickBot="1" x14ac:dyDescent="0.35">
      <c r="A38" s="47"/>
      <c r="B38" s="278"/>
      <c r="C38" s="282"/>
      <c r="D38" s="283"/>
      <c r="E38" s="88"/>
      <c r="F38" s="88"/>
      <c r="G38" s="47"/>
      <c r="H38" s="85" t="s">
        <v>157</v>
      </c>
      <c r="I38" s="268" t="s">
        <v>204</v>
      </c>
      <c r="J38" s="268"/>
      <c r="K38" s="269"/>
      <c r="L38" s="119"/>
      <c r="M38" s="47"/>
      <c r="N38" s="47"/>
      <c r="O38" s="47"/>
      <c r="P38" s="47"/>
      <c r="Q38"/>
      <c r="R38"/>
      <c r="S38"/>
      <c r="T38"/>
      <c r="U38" s="2"/>
    </row>
    <row r="39" spans="1:21" ht="15.5" thickBot="1" x14ac:dyDescent="0.35">
      <c r="A39" s="47"/>
      <c r="B39" s="47"/>
      <c r="C39" s="274" t="s">
        <v>66</v>
      </c>
      <c r="D39" s="275"/>
      <c r="E39" s="276"/>
      <c r="F39" s="51">
        <f>SUM(F26:F38)</f>
        <v>0</v>
      </c>
      <c r="G39" s="47"/>
      <c r="H39" s="85" t="s">
        <v>186</v>
      </c>
      <c r="I39" s="260" t="s">
        <v>205</v>
      </c>
      <c r="J39" s="284"/>
      <c r="K39" s="285"/>
      <c r="L39" s="119"/>
      <c r="M39" s="47"/>
      <c r="N39" s="47"/>
      <c r="O39" s="47"/>
      <c r="P39" s="47"/>
      <c r="Q39"/>
      <c r="R39"/>
      <c r="S39"/>
      <c r="T39"/>
      <c r="U39" s="2"/>
    </row>
    <row r="40" spans="1:21" ht="16" thickBot="1" x14ac:dyDescent="0.35">
      <c r="A40" s="47"/>
      <c r="B40" s="47"/>
      <c r="C40" s="47"/>
      <c r="D40" s="47"/>
      <c r="E40" s="47"/>
      <c r="F40" s="47"/>
      <c r="G40" s="47"/>
      <c r="H40" s="85" t="s">
        <v>189</v>
      </c>
      <c r="I40" s="268" t="s">
        <v>206</v>
      </c>
      <c r="J40" s="268"/>
      <c r="K40" s="269"/>
      <c r="L40" s="119"/>
      <c r="M40" s="47"/>
      <c r="N40" s="47"/>
      <c r="O40" s="47"/>
      <c r="P40" s="47"/>
      <c r="Q40"/>
      <c r="R40"/>
      <c r="S40"/>
      <c r="T40"/>
      <c r="U40" s="2"/>
    </row>
    <row r="41" spans="1:21" ht="24.75" customHeight="1" thickBot="1" x14ac:dyDescent="0.35">
      <c r="A41" s="47"/>
      <c r="B41" s="225" t="s">
        <v>207</v>
      </c>
      <c r="C41" s="227"/>
      <c r="D41" s="227"/>
      <c r="E41" s="227"/>
      <c r="F41" s="227"/>
      <c r="G41" s="47"/>
      <c r="H41" s="85" t="s">
        <v>192</v>
      </c>
      <c r="I41" s="268" t="s">
        <v>208</v>
      </c>
      <c r="J41" s="268"/>
      <c r="K41" s="269"/>
      <c r="L41" s="119"/>
      <c r="M41" s="47"/>
      <c r="N41" s="47"/>
      <c r="O41" s="47"/>
      <c r="P41" s="47"/>
      <c r="Q41"/>
      <c r="R41"/>
      <c r="S41"/>
      <c r="T41"/>
      <c r="U41" s="2"/>
    </row>
    <row r="42" spans="1:21" ht="30" customHeight="1" thickBot="1" x14ac:dyDescent="0.35">
      <c r="A42" s="47"/>
      <c r="B42" s="264" t="s">
        <v>126</v>
      </c>
      <c r="C42" s="265"/>
      <c r="D42" s="265"/>
      <c r="E42" s="170" t="s">
        <v>209</v>
      </c>
      <c r="F42" s="170" t="s">
        <v>210</v>
      </c>
      <c r="G42" s="47"/>
      <c r="H42" s="85" t="s">
        <v>195</v>
      </c>
      <c r="I42" s="268" t="s">
        <v>211</v>
      </c>
      <c r="J42" s="268"/>
      <c r="K42" s="269"/>
      <c r="L42" s="119"/>
      <c r="M42" s="47"/>
      <c r="N42" s="47"/>
      <c r="O42" s="47"/>
      <c r="P42" s="47"/>
      <c r="Q42"/>
      <c r="R42"/>
      <c r="S42"/>
      <c r="T42"/>
      <c r="U42" s="2"/>
    </row>
    <row r="43" spans="1:21" ht="16" thickBot="1" x14ac:dyDescent="0.35">
      <c r="A43" s="47"/>
      <c r="B43" s="286" t="s">
        <v>212</v>
      </c>
      <c r="C43" s="286"/>
      <c r="D43" s="286"/>
      <c r="E43" s="286"/>
      <c r="F43" s="286"/>
      <c r="G43" s="47"/>
      <c r="H43" s="85" t="s">
        <v>198</v>
      </c>
      <c r="I43" s="260" t="s">
        <v>213</v>
      </c>
      <c r="J43" s="284"/>
      <c r="K43" s="285"/>
      <c r="L43" s="119"/>
      <c r="M43" s="47"/>
      <c r="N43" s="47"/>
      <c r="O43" s="47"/>
      <c r="P43" s="47"/>
      <c r="Q43"/>
      <c r="R43"/>
      <c r="S43"/>
      <c r="T43"/>
      <c r="U43" s="2"/>
    </row>
    <row r="44" spans="1:21" ht="16" thickBot="1" x14ac:dyDescent="0.35">
      <c r="A44" s="47"/>
      <c r="B44" s="279" t="s">
        <v>214</v>
      </c>
      <c r="C44" s="279"/>
      <c r="D44" s="279"/>
      <c r="E44" s="78">
        <f>F21</f>
        <v>0</v>
      </c>
      <c r="F44" s="78">
        <f>E44*1.15</f>
        <v>0</v>
      </c>
      <c r="G44" s="47"/>
      <c r="H44" s="85" t="s">
        <v>201</v>
      </c>
      <c r="I44" s="268" t="s">
        <v>215</v>
      </c>
      <c r="J44" s="268"/>
      <c r="K44" s="269"/>
      <c r="L44" s="119"/>
      <c r="M44" s="47"/>
      <c r="N44" s="47"/>
      <c r="O44" s="47"/>
      <c r="P44" s="47"/>
      <c r="Q44"/>
      <c r="R44"/>
      <c r="S44"/>
      <c r="T44"/>
      <c r="U44" s="2"/>
    </row>
    <row r="45" spans="1:21" ht="16" thickBot="1" x14ac:dyDescent="0.35">
      <c r="A45" s="47"/>
      <c r="B45" s="279" t="s">
        <v>216</v>
      </c>
      <c r="C45" s="279"/>
      <c r="D45" s="279"/>
      <c r="E45" s="78">
        <f>F39</f>
        <v>0</v>
      </c>
      <c r="F45" s="78">
        <f>E45*1.15</f>
        <v>0</v>
      </c>
      <c r="G45" s="47"/>
      <c r="H45" s="85" t="s">
        <v>217</v>
      </c>
      <c r="I45" s="268" t="s">
        <v>218</v>
      </c>
      <c r="J45" s="268"/>
      <c r="K45" s="269"/>
      <c r="L45" s="119"/>
      <c r="M45" s="47"/>
      <c r="N45" s="47"/>
      <c r="O45" s="47"/>
      <c r="P45" s="47"/>
      <c r="Q45"/>
      <c r="R45"/>
      <c r="S45"/>
      <c r="T45"/>
      <c r="U45" s="2"/>
    </row>
    <row r="46" spans="1:21" ht="16.5" customHeight="1" x14ac:dyDescent="0.3">
      <c r="A46" s="47"/>
      <c r="B46" s="279" t="s">
        <v>219</v>
      </c>
      <c r="C46" s="279"/>
      <c r="D46" s="279"/>
      <c r="E46" s="78">
        <f>L12</f>
        <v>0</v>
      </c>
      <c r="F46" s="78">
        <f>E46*1.15</f>
        <v>0</v>
      </c>
      <c r="G46" s="47"/>
      <c r="H46" s="277" t="s">
        <v>220</v>
      </c>
      <c r="I46" s="268" t="s">
        <v>221</v>
      </c>
      <c r="J46" s="268"/>
      <c r="K46" s="269"/>
      <c r="L46" s="119"/>
      <c r="M46" s="47"/>
      <c r="N46" s="47"/>
      <c r="O46" s="47"/>
      <c r="P46" s="47"/>
      <c r="Q46"/>
      <c r="R46"/>
      <c r="S46"/>
      <c r="T46"/>
      <c r="U46" s="2"/>
    </row>
    <row r="47" spans="1:21" ht="29.25" customHeight="1" thickBot="1" x14ac:dyDescent="0.35">
      <c r="A47" s="47"/>
      <c r="B47" s="134"/>
      <c r="C47" s="134"/>
      <c r="D47" s="133" t="s">
        <v>222</v>
      </c>
      <c r="E47" s="140">
        <f>F47/1.15</f>
        <v>0</v>
      </c>
      <c r="F47" s="140">
        <f>L24+R22+L26</f>
        <v>0</v>
      </c>
      <c r="G47" s="47"/>
      <c r="H47" s="278"/>
      <c r="I47" s="280" t="s">
        <v>396</v>
      </c>
      <c r="J47" s="281"/>
      <c r="K47" s="281"/>
      <c r="L47" s="88" t="s">
        <v>126</v>
      </c>
      <c r="M47" s="47"/>
      <c r="N47" s="47"/>
      <c r="O47" s="47"/>
      <c r="P47" s="47"/>
      <c r="Q47"/>
      <c r="R47"/>
      <c r="S47"/>
      <c r="T47"/>
      <c r="U47" s="2"/>
    </row>
    <row r="48" spans="1:21" ht="16" thickBot="1" x14ac:dyDescent="0.35">
      <c r="A48" s="47"/>
      <c r="B48" s="287" t="s">
        <v>223</v>
      </c>
      <c r="C48" s="287"/>
      <c r="D48" s="287"/>
      <c r="E48" s="91">
        <f>(E44+E45+E46)-E47</f>
        <v>0</v>
      </c>
      <c r="F48" s="91">
        <f>(F44+F45+F46)-F47</f>
        <v>0</v>
      </c>
      <c r="G48" s="47"/>
      <c r="H48" s="47"/>
      <c r="I48" s="274" t="s">
        <v>66</v>
      </c>
      <c r="J48" s="275"/>
      <c r="K48" s="276"/>
      <c r="L48" s="51">
        <f>SUM(L33:L46)</f>
        <v>0</v>
      </c>
      <c r="M48" s="47"/>
      <c r="N48" s="47"/>
      <c r="O48" s="47"/>
      <c r="P48" s="47"/>
      <c r="Q48"/>
      <c r="R48"/>
      <c r="S48"/>
      <c r="T48"/>
      <c r="U48" s="2"/>
    </row>
    <row r="49" spans="1:21" ht="15.5" x14ac:dyDescent="0.3">
      <c r="A49" s="47"/>
      <c r="B49" s="286" t="s">
        <v>224</v>
      </c>
      <c r="C49" s="286"/>
      <c r="D49" s="286"/>
      <c r="E49" s="78">
        <f>L48</f>
        <v>0</v>
      </c>
      <c r="F49" s="78">
        <f>E49*1.15</f>
        <v>0</v>
      </c>
      <c r="G49" s="47"/>
      <c r="H49" s="47"/>
      <c r="I49" s="47"/>
      <c r="J49" s="47"/>
      <c r="K49" s="47"/>
      <c r="L49" s="47"/>
      <c r="M49" s="47"/>
      <c r="N49" s="47"/>
      <c r="O49" s="47"/>
      <c r="P49" s="47"/>
      <c r="Q49"/>
      <c r="R49"/>
      <c r="S49"/>
      <c r="T49"/>
      <c r="U49" s="2"/>
    </row>
    <row r="50" spans="1:21" ht="31" x14ac:dyDescent="0.3">
      <c r="A50" s="47"/>
      <c r="B50" s="133"/>
      <c r="C50" s="133"/>
      <c r="D50" s="133" t="s">
        <v>225</v>
      </c>
      <c r="E50" s="135">
        <f>F50/1.15</f>
        <v>0</v>
      </c>
      <c r="F50" s="135">
        <f>L20</f>
        <v>0</v>
      </c>
      <c r="G50" s="47"/>
      <c r="H50" s="47"/>
      <c r="I50" s="47"/>
      <c r="J50" s="47"/>
      <c r="K50" s="47"/>
      <c r="L50" s="47"/>
      <c r="M50" s="47"/>
      <c r="N50" s="47"/>
      <c r="O50" s="47"/>
      <c r="P50" s="47"/>
      <c r="Q50"/>
      <c r="R50"/>
      <c r="S50"/>
      <c r="T50"/>
      <c r="U50" s="2"/>
    </row>
    <row r="51" spans="1:21" ht="16" thickBot="1" x14ac:dyDescent="0.35">
      <c r="A51" s="47"/>
      <c r="B51" s="133"/>
      <c r="C51" s="133"/>
      <c r="D51" s="133" t="s">
        <v>226</v>
      </c>
      <c r="E51" s="91">
        <f>E49-E50</f>
        <v>0</v>
      </c>
      <c r="F51" s="91">
        <f>F49-F50</f>
        <v>0</v>
      </c>
      <c r="G51" s="47"/>
      <c r="H51" s="47"/>
      <c r="I51" s="47"/>
      <c r="J51" s="47"/>
      <c r="K51" s="47"/>
      <c r="L51" s="47"/>
      <c r="M51" s="47"/>
      <c r="N51" s="47"/>
      <c r="O51" s="47"/>
      <c r="P51" s="47"/>
      <c r="Q51"/>
      <c r="R51"/>
      <c r="S51"/>
      <c r="T51"/>
    </row>
    <row r="52" spans="1:21" ht="16" thickBot="1" x14ac:dyDescent="0.35">
      <c r="A52" s="47"/>
      <c r="B52" s="287" t="s">
        <v>227</v>
      </c>
      <c r="C52" s="287"/>
      <c r="D52" s="287"/>
      <c r="E52" s="136">
        <f>E48+E51</f>
        <v>0</v>
      </c>
      <c r="F52" s="136">
        <f>F48+F51</f>
        <v>0</v>
      </c>
      <c r="G52" s="47"/>
      <c r="H52" s="47"/>
      <c r="I52" s="47"/>
      <c r="J52" s="47"/>
      <c r="K52" s="47"/>
      <c r="L52" s="47"/>
      <c r="M52" s="47"/>
      <c r="N52" s="47"/>
      <c r="O52" s="47"/>
      <c r="P52" s="47"/>
      <c r="Q52"/>
      <c r="R52"/>
      <c r="S52"/>
      <c r="T52"/>
    </row>
    <row r="53" spans="1:21" x14ac:dyDescent="0.3">
      <c r="A53" s="47"/>
      <c r="B53" s="47"/>
      <c r="C53" s="47"/>
      <c r="D53" s="47"/>
      <c r="E53" s="47"/>
      <c r="F53" s="47"/>
      <c r="G53" s="47"/>
      <c r="H53" s="47"/>
      <c r="I53" s="47"/>
      <c r="J53" s="47"/>
      <c r="K53" s="47"/>
      <c r="L53" s="47"/>
      <c r="M53" s="47"/>
      <c r="N53" s="47"/>
      <c r="O53" s="47"/>
      <c r="P53" s="47"/>
    </row>
    <row r="54" spans="1:21" x14ac:dyDescent="0.3">
      <c r="A54" s="47"/>
      <c r="B54" s="47"/>
      <c r="C54" s="47"/>
      <c r="D54" s="47"/>
      <c r="E54" s="47"/>
      <c r="F54" s="47"/>
      <c r="G54" s="47"/>
      <c r="H54" s="47"/>
      <c r="I54" s="47"/>
      <c r="J54" s="47"/>
      <c r="K54" s="47"/>
      <c r="L54" s="47"/>
      <c r="M54" s="47"/>
      <c r="N54" s="47"/>
      <c r="O54" s="47"/>
      <c r="P54" s="47"/>
    </row>
    <row r="55" spans="1:21" x14ac:dyDescent="0.3">
      <c r="A55" s="47"/>
      <c r="B55" s="47"/>
      <c r="C55" s="47"/>
      <c r="D55" s="47"/>
      <c r="E55" s="47"/>
      <c r="F55" s="47"/>
      <c r="G55" s="47"/>
      <c r="H55" s="47"/>
      <c r="I55" s="47"/>
      <c r="J55" s="47"/>
      <c r="K55" s="47"/>
      <c r="L55" s="47"/>
      <c r="M55" s="47"/>
      <c r="N55" s="47"/>
      <c r="O55" s="47"/>
      <c r="P55" s="47"/>
    </row>
    <row r="56" spans="1:21" x14ac:dyDescent="0.3">
      <c r="A56" s="47"/>
      <c r="B56" s="47"/>
      <c r="C56" s="47"/>
      <c r="D56" s="47"/>
      <c r="E56" s="47"/>
      <c r="F56" s="47"/>
      <c r="G56" s="47"/>
      <c r="H56" s="47"/>
      <c r="I56" s="47"/>
      <c r="J56" s="47"/>
      <c r="K56" s="47"/>
      <c r="L56" s="47"/>
      <c r="M56" s="47"/>
      <c r="N56" s="47"/>
      <c r="O56" s="47"/>
      <c r="P56" s="47"/>
    </row>
    <row r="57" spans="1:21" x14ac:dyDescent="0.3">
      <c r="A57" s="47"/>
      <c r="B57" s="47"/>
      <c r="C57" s="47"/>
      <c r="D57" s="47"/>
      <c r="E57" s="47"/>
      <c r="F57" s="47"/>
      <c r="G57" s="47"/>
      <c r="H57" s="47"/>
      <c r="I57" s="47"/>
      <c r="J57" s="47"/>
      <c r="K57" s="47"/>
      <c r="L57" s="47"/>
      <c r="M57" s="47"/>
      <c r="N57" s="47"/>
      <c r="O57" s="47"/>
      <c r="P57" s="47"/>
    </row>
    <row r="58" spans="1:21" x14ac:dyDescent="0.3">
      <c r="A58" s="47"/>
      <c r="B58" s="47"/>
      <c r="C58" s="47"/>
      <c r="D58" s="47"/>
      <c r="E58" s="47"/>
      <c r="F58" s="47"/>
      <c r="G58" s="47"/>
      <c r="H58" s="47"/>
      <c r="I58" s="47"/>
      <c r="J58" s="47"/>
      <c r="K58" s="47"/>
      <c r="L58" s="47"/>
      <c r="M58" s="47"/>
      <c r="N58" s="47"/>
      <c r="O58" s="47"/>
      <c r="P58" s="47"/>
    </row>
    <row r="59" spans="1:21" x14ac:dyDescent="0.3">
      <c r="A59" s="47"/>
      <c r="B59" s="47"/>
      <c r="C59" s="47"/>
      <c r="D59" s="47"/>
      <c r="E59" s="47"/>
      <c r="F59" s="47"/>
      <c r="G59" s="47"/>
      <c r="H59" s="47"/>
      <c r="I59" s="47"/>
      <c r="J59" s="47"/>
      <c r="K59" s="47"/>
      <c r="L59" s="47"/>
      <c r="M59" s="47"/>
      <c r="N59" s="47"/>
      <c r="O59" s="47"/>
      <c r="P59" s="47"/>
    </row>
    <row r="60" spans="1:21" x14ac:dyDescent="0.3">
      <c r="A60" s="47"/>
      <c r="B60" s="47"/>
      <c r="C60" s="47"/>
      <c r="D60" s="47"/>
      <c r="E60" s="47"/>
      <c r="F60" s="47"/>
      <c r="G60" s="47"/>
      <c r="H60" s="47"/>
      <c r="I60" s="47"/>
      <c r="J60" s="47"/>
      <c r="K60" s="47"/>
      <c r="L60" s="47"/>
      <c r="M60" s="47"/>
      <c r="N60" s="47"/>
      <c r="O60" s="47"/>
      <c r="P60" s="47"/>
    </row>
    <row r="61" spans="1:21" x14ac:dyDescent="0.3">
      <c r="A61" s="47"/>
      <c r="B61" s="47"/>
      <c r="C61" s="47"/>
      <c r="D61" s="47"/>
      <c r="E61" s="47"/>
      <c r="F61" s="47"/>
      <c r="G61" s="47"/>
      <c r="H61" s="47"/>
      <c r="I61" s="47"/>
      <c r="J61" s="47"/>
      <c r="K61" s="47"/>
      <c r="L61" s="47"/>
      <c r="M61" s="47"/>
      <c r="N61" s="47"/>
      <c r="O61" s="47"/>
      <c r="P61" s="47"/>
    </row>
    <row r="62" spans="1:21" x14ac:dyDescent="0.3">
      <c r="A62" s="47"/>
      <c r="B62" s="47"/>
      <c r="C62" s="47"/>
      <c r="D62" s="47"/>
      <c r="E62" s="47"/>
      <c r="F62" s="47"/>
      <c r="G62" s="47"/>
      <c r="H62" s="47"/>
      <c r="I62" s="47"/>
      <c r="J62" s="47"/>
      <c r="K62" s="47"/>
      <c r="L62" s="47"/>
      <c r="M62" s="47"/>
      <c r="N62" s="47"/>
      <c r="O62" s="47"/>
      <c r="P62" s="47"/>
    </row>
    <row r="63" spans="1:21" x14ac:dyDescent="0.3">
      <c r="A63" s="47"/>
      <c r="B63" s="47"/>
      <c r="C63" s="47"/>
      <c r="D63" s="47"/>
      <c r="E63" s="47"/>
      <c r="F63" s="47"/>
      <c r="G63" s="47"/>
      <c r="H63" s="47"/>
      <c r="I63" s="47"/>
      <c r="J63" s="47"/>
      <c r="K63" s="47"/>
      <c r="L63" s="47"/>
      <c r="M63" s="47"/>
      <c r="N63" s="47"/>
      <c r="O63" s="47"/>
      <c r="P63" s="47"/>
    </row>
    <row r="64" spans="1:21" x14ac:dyDescent="0.3">
      <c r="A64" s="47"/>
      <c r="B64" s="47"/>
      <c r="C64" s="47"/>
      <c r="D64" s="47"/>
      <c r="E64" s="47"/>
      <c r="F64" s="47"/>
      <c r="G64" s="47"/>
      <c r="H64" s="47"/>
      <c r="I64" s="47"/>
      <c r="J64" s="47"/>
      <c r="K64" s="47"/>
      <c r="L64" s="47"/>
      <c r="M64" s="47"/>
      <c r="N64" s="47"/>
      <c r="O64" s="47"/>
      <c r="P64" s="47"/>
    </row>
    <row r="65" spans="1:16" x14ac:dyDescent="0.3">
      <c r="A65" s="47"/>
      <c r="B65" s="47"/>
      <c r="C65" s="47"/>
      <c r="D65" s="47"/>
      <c r="E65" s="47"/>
      <c r="F65" s="47"/>
      <c r="G65" s="47"/>
      <c r="H65" s="47"/>
      <c r="I65" s="47"/>
      <c r="J65" s="47"/>
      <c r="K65" s="47"/>
      <c r="L65" s="47"/>
      <c r="M65" s="47"/>
      <c r="N65" s="47"/>
      <c r="O65" s="47"/>
      <c r="P65" s="47"/>
    </row>
    <row r="66" spans="1:16" x14ac:dyDescent="0.3">
      <c r="A66" s="47"/>
      <c r="B66" s="47"/>
      <c r="C66" s="47"/>
      <c r="D66" s="47"/>
      <c r="E66" s="47"/>
      <c r="F66" s="47"/>
      <c r="G66" s="47"/>
      <c r="H66" s="47"/>
      <c r="I66" s="47"/>
      <c r="J66" s="47"/>
      <c r="K66" s="47"/>
      <c r="L66" s="47"/>
      <c r="M66" s="47"/>
      <c r="N66" s="47"/>
      <c r="O66" s="47"/>
      <c r="P66" s="47"/>
    </row>
    <row r="67" spans="1:16" x14ac:dyDescent="0.3">
      <c r="A67" s="47"/>
      <c r="B67" s="47"/>
      <c r="C67" s="47"/>
      <c r="D67" s="47"/>
      <c r="E67" s="47"/>
      <c r="F67" s="47"/>
      <c r="G67" s="47"/>
      <c r="H67" s="47"/>
      <c r="I67" s="47"/>
      <c r="J67" s="47"/>
      <c r="K67" s="47"/>
      <c r="L67" s="47"/>
      <c r="M67" s="47"/>
      <c r="N67" s="47"/>
      <c r="O67" s="47"/>
      <c r="P67" s="47"/>
    </row>
  </sheetData>
  <sheetProtection algorithmName="SHA-512" hashValue="/KN5xI3cml1K7VHm4/OKLu+qJjEjiXh1k/rIGuBYzEYEZdQOPa89GYnuYQPvWu0MqfHI2rELl6SApvwciSbeeQ==" saltValue="eg5mvY6T7aIq9MJ2mfqP3Q==" spinCount="100000" sheet="1" selectLockedCells="1"/>
  <mergeCells count="81">
    <mergeCell ref="B49:D49"/>
    <mergeCell ref="B52:D52"/>
    <mergeCell ref="E43:F43"/>
    <mergeCell ref="B48:D48"/>
    <mergeCell ref="H19:K19"/>
    <mergeCell ref="H20:K20"/>
    <mergeCell ref="H21:K21"/>
    <mergeCell ref="H22:K22"/>
    <mergeCell ref="H23:K23"/>
    <mergeCell ref="H24:K24"/>
    <mergeCell ref="K27:L28"/>
    <mergeCell ref="H25:K25"/>
    <mergeCell ref="B42:D42"/>
    <mergeCell ref="B44:D44"/>
    <mergeCell ref="B43:D43"/>
    <mergeCell ref="B45:D45"/>
    <mergeCell ref="B46:D46"/>
    <mergeCell ref="I47:K47"/>
    <mergeCell ref="I33:K33"/>
    <mergeCell ref="I35:K35"/>
    <mergeCell ref="I42:K42"/>
    <mergeCell ref="B41:F41"/>
    <mergeCell ref="I41:K41"/>
    <mergeCell ref="C39:E39"/>
    <mergeCell ref="C33:D33"/>
    <mergeCell ref="C34:D34"/>
    <mergeCell ref="C35:D35"/>
    <mergeCell ref="C38:D38"/>
    <mergeCell ref="I43:K43"/>
    <mergeCell ref="I39:K39"/>
    <mergeCell ref="C37:D37"/>
    <mergeCell ref="B37:B38"/>
    <mergeCell ref="I48:K48"/>
    <mergeCell ref="H14:L15"/>
    <mergeCell ref="H16:K16"/>
    <mergeCell ref="H17:K17"/>
    <mergeCell ref="H18:K18"/>
    <mergeCell ref="H26:K26"/>
    <mergeCell ref="I44:K44"/>
    <mergeCell ref="I45:K45"/>
    <mergeCell ref="I34:K34"/>
    <mergeCell ref="I46:K46"/>
    <mergeCell ref="H46:H47"/>
    <mergeCell ref="I38:K38"/>
    <mergeCell ref="I40:K40"/>
    <mergeCell ref="I36:K36"/>
    <mergeCell ref="I37:K37"/>
    <mergeCell ref="H31:K31"/>
    <mergeCell ref="C1:D1"/>
    <mergeCell ref="C2:D2"/>
    <mergeCell ref="C22:D22"/>
    <mergeCell ref="B4:F4"/>
    <mergeCell ref="B5:C5"/>
    <mergeCell ref="C21:D21"/>
    <mergeCell ref="H4:L4"/>
    <mergeCell ref="M19:P19"/>
    <mergeCell ref="M20:P20"/>
    <mergeCell ref="M22:P22"/>
    <mergeCell ref="M24:P24"/>
    <mergeCell ref="H5:K5"/>
    <mergeCell ref="I11:K11"/>
    <mergeCell ref="I12:K12"/>
    <mergeCell ref="I6:K6"/>
    <mergeCell ref="I7:K7"/>
    <mergeCell ref="I8:K8"/>
    <mergeCell ref="I9:K9"/>
    <mergeCell ref="I10:K10"/>
    <mergeCell ref="C36:D36"/>
    <mergeCell ref="M26:P26"/>
    <mergeCell ref="B24:F24"/>
    <mergeCell ref="B25:D25"/>
    <mergeCell ref="C26:D26"/>
    <mergeCell ref="C27:D27"/>
    <mergeCell ref="H30:L30"/>
    <mergeCell ref="C30:D30"/>
    <mergeCell ref="C31:D31"/>
    <mergeCell ref="C32:D32"/>
    <mergeCell ref="H27:J27"/>
    <mergeCell ref="C29:D29"/>
    <mergeCell ref="H32:K32"/>
    <mergeCell ref="C28:D28"/>
  </mergeCells>
  <conditionalFormatting sqref="E6">
    <cfRule type="expression" dxfId="2" priority="1">
      <formula>"If+$C$6='N/A'"</formula>
    </cfRule>
  </conditionalFormatting>
  <pageMargins left="0.25" right="0.25" top="0.75" bottom="0.75" header="0.3" footer="0.3"/>
  <pageSetup paperSize="9" scale="69" orientation="landscape" horizontalDpi="4294967292" verticalDpi="4294967292"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7" tint="-0.249977111117893"/>
    <pageSetUpPr fitToPage="1"/>
  </sheetPr>
  <dimension ref="A1:AG74"/>
  <sheetViews>
    <sheetView showGridLines="0" zoomScale="70" zoomScaleNormal="70" zoomScalePageLayoutView="75" workbookViewId="0">
      <selection activeCell="M25" sqref="M25:M27"/>
    </sheetView>
  </sheetViews>
  <sheetFormatPr defaultColWidth="7.61328125" defaultRowHeight="17.5" x14ac:dyDescent="0.35"/>
  <cols>
    <col min="1" max="1" width="1.69140625" style="5" customWidth="1"/>
    <col min="2" max="2" width="77.23046875" style="5" customWidth="1"/>
    <col min="3" max="3" width="21.69140625" style="5" customWidth="1"/>
    <col min="4" max="4" width="22.921875" style="5" customWidth="1"/>
    <col min="5" max="5" width="13.4609375" style="5" customWidth="1"/>
    <col min="6" max="8" width="15.4609375" style="5" customWidth="1"/>
    <col min="9" max="9" width="20.07421875" style="5" customWidth="1"/>
    <col min="10" max="10" width="35.69140625" style="5" customWidth="1"/>
    <col min="11" max="11" width="12.921875" style="5" customWidth="1"/>
    <col min="12" max="12" width="15.4609375" style="5" customWidth="1"/>
    <col min="13" max="13" width="19.61328125" style="5" customWidth="1"/>
    <col min="14" max="14" width="15.4609375" style="5" customWidth="1"/>
    <col min="15" max="15" width="17.4609375" style="5" customWidth="1"/>
    <col min="16" max="16" width="20.4609375" style="5" customWidth="1"/>
    <col min="17" max="17" width="18.4609375" style="5" customWidth="1"/>
    <col min="18" max="18" width="29.23046875" style="5" customWidth="1"/>
    <col min="19" max="19" width="18.61328125" style="5" customWidth="1"/>
    <col min="20" max="20" width="22.69140625" style="5" customWidth="1"/>
    <col min="21" max="21" width="18.61328125" style="5" customWidth="1"/>
    <col min="22" max="22" width="21" style="5" customWidth="1"/>
    <col min="23" max="23" width="19" style="5" customWidth="1"/>
    <col min="24" max="24" width="21.4609375" style="5" customWidth="1"/>
    <col min="25" max="25" width="21.23046875" style="5" customWidth="1"/>
    <col min="26" max="32" width="18.61328125" style="5" customWidth="1"/>
    <col min="33" max="33" width="11.921875" style="5" customWidth="1"/>
    <col min="34" max="16384" width="7.61328125" style="5"/>
  </cols>
  <sheetData>
    <row r="1" spans="1:33" ht="78.75" customHeight="1" x14ac:dyDescent="0.35">
      <c r="A1" s="47"/>
      <c r="B1" s="304">
        <f>Orgname</f>
        <v>0</v>
      </c>
      <c r="C1" s="305"/>
      <c r="D1" s="306" t="s">
        <v>228</v>
      </c>
      <c r="E1" s="306"/>
      <c r="F1" s="306"/>
      <c r="G1" s="306"/>
      <c r="H1" s="307"/>
      <c r="I1" s="307"/>
      <c r="J1" s="307"/>
      <c r="K1" s="47" t="str">
        <f>'TITLE PAGE'!Q3</f>
        <v>V6 - September 2023</v>
      </c>
      <c r="L1" s="47"/>
      <c r="M1" s="47"/>
      <c r="N1" s="47"/>
      <c r="O1" s="47"/>
      <c r="P1" s="47"/>
      <c r="Q1" s="47"/>
      <c r="R1" s="47"/>
      <c r="S1" s="47"/>
      <c r="T1" s="47"/>
      <c r="U1" s="47"/>
      <c r="V1" s="47"/>
      <c r="W1" s="47"/>
      <c r="X1" s="47"/>
      <c r="Y1" s="47"/>
      <c r="Z1" s="47"/>
      <c r="AA1" s="47"/>
      <c r="AB1" s="47"/>
      <c r="AC1" s="47"/>
      <c r="AD1" s="47"/>
      <c r="AE1" s="47"/>
      <c r="AF1" s="47"/>
      <c r="AG1" s="47"/>
    </row>
    <row r="2" spans="1:33" s="6" customFormat="1" ht="46.5" customHeight="1" x14ac:dyDescent="0.5">
      <c r="A2" s="47"/>
      <c r="B2" s="192">
        <f>projectname</f>
        <v>0</v>
      </c>
      <c r="C2" s="295"/>
      <c r="D2" s="308"/>
      <c r="E2" s="308"/>
      <c r="F2" s="308"/>
      <c r="G2" s="308"/>
      <c r="H2" s="307"/>
      <c r="I2" s="307"/>
      <c r="J2" s="307"/>
      <c r="K2" s="47"/>
      <c r="L2" s="47"/>
      <c r="M2" s="47"/>
      <c r="N2" s="47"/>
      <c r="O2" s="47"/>
      <c r="P2" s="47"/>
      <c r="Q2" s="47"/>
      <c r="R2" s="47"/>
      <c r="S2" s="47"/>
      <c r="T2" s="47"/>
      <c r="U2" s="47"/>
      <c r="V2" s="47"/>
      <c r="W2" s="47"/>
      <c r="X2" s="47"/>
      <c r="Y2" s="47"/>
      <c r="Z2" s="47"/>
      <c r="AA2" s="47"/>
      <c r="AB2" s="47"/>
      <c r="AC2" s="47"/>
      <c r="AD2" s="47"/>
      <c r="AE2" s="47"/>
      <c r="AF2" s="47"/>
      <c r="AG2" s="47"/>
    </row>
    <row r="3" spans="1:33" s="6" customFormat="1" ht="12.75" customHeight="1" x14ac:dyDescent="0.5">
      <c r="A3" s="47"/>
      <c r="B3" s="192"/>
      <c r="C3" s="295"/>
      <c r="D3" s="307"/>
      <c r="E3" s="307"/>
      <c r="F3" s="307"/>
      <c r="G3" s="307"/>
      <c r="H3" s="307"/>
      <c r="I3" s="307"/>
      <c r="J3" s="307"/>
      <c r="K3" s="47"/>
      <c r="L3" s="47"/>
      <c r="M3" s="47"/>
      <c r="N3" s="47"/>
      <c r="O3" s="47"/>
      <c r="P3" s="47"/>
      <c r="Q3" s="47"/>
      <c r="R3" s="47"/>
      <c r="S3" s="47"/>
      <c r="T3" s="47"/>
      <c r="U3" s="47"/>
      <c r="V3" s="47"/>
      <c r="W3" s="47"/>
      <c r="X3" s="47"/>
      <c r="Y3" s="47"/>
      <c r="Z3" s="47"/>
      <c r="AA3" s="47"/>
      <c r="AB3" s="47"/>
      <c r="AC3" s="47"/>
      <c r="AD3" s="47"/>
      <c r="AE3" s="47"/>
      <c r="AF3" s="47"/>
      <c r="AG3" s="47"/>
    </row>
    <row r="4" spans="1:33" x14ac:dyDescent="0.3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row>
    <row r="5" spans="1:33" ht="48.75" customHeight="1" x14ac:dyDescent="0.5">
      <c r="A5" s="47"/>
      <c r="B5" s="192" t="s">
        <v>229</v>
      </c>
      <c r="C5" s="295"/>
      <c r="D5" s="92"/>
      <c r="E5" s="47"/>
      <c r="F5" s="192" t="s">
        <v>230</v>
      </c>
      <c r="G5" s="309"/>
      <c r="H5" s="193"/>
      <c r="I5" s="193"/>
      <c r="J5" s="193"/>
      <c r="K5" s="47"/>
      <c r="L5" s="192" t="s">
        <v>231</v>
      </c>
      <c r="M5" s="309"/>
      <c r="N5" s="193"/>
      <c r="O5" s="193"/>
      <c r="P5" s="193"/>
      <c r="Q5" s="47"/>
      <c r="R5" s="47"/>
      <c r="S5" s="47"/>
      <c r="T5" s="47"/>
      <c r="U5" s="47"/>
      <c r="V5" s="47"/>
      <c r="W5" s="47"/>
      <c r="X5" s="47"/>
      <c r="Y5" s="47"/>
      <c r="Z5" s="47"/>
      <c r="AA5" s="47"/>
      <c r="AB5" s="47"/>
      <c r="AC5" s="47"/>
      <c r="AD5" s="47"/>
      <c r="AE5" s="47"/>
      <c r="AF5" s="47"/>
      <c r="AG5" s="47"/>
    </row>
    <row r="6" spans="1:33" ht="33.75" customHeight="1" x14ac:dyDescent="0.35">
      <c r="A6" s="47"/>
      <c r="B6" s="190"/>
      <c r="C6" s="190"/>
      <c r="D6" s="190"/>
      <c r="E6" s="47"/>
      <c r="F6" s="190"/>
      <c r="G6" s="190"/>
      <c r="H6" s="190"/>
      <c r="I6" s="190"/>
      <c r="J6" s="190"/>
      <c r="K6" s="47"/>
      <c r="L6" s="303" t="s">
        <v>232</v>
      </c>
      <c r="M6" s="303"/>
      <c r="N6" s="303"/>
      <c r="O6" s="190"/>
      <c r="P6" s="190"/>
      <c r="Q6" s="47"/>
      <c r="R6" s="47"/>
      <c r="S6" s="47"/>
      <c r="T6" s="47"/>
      <c r="U6" s="47"/>
      <c r="V6" s="47"/>
      <c r="W6" s="47"/>
      <c r="X6" s="47"/>
      <c r="Y6" s="47"/>
      <c r="Z6" s="47"/>
      <c r="AA6" s="47"/>
      <c r="AB6" s="47"/>
      <c r="AC6" s="47"/>
      <c r="AD6" s="47"/>
      <c r="AE6" s="47"/>
      <c r="AF6" s="47"/>
      <c r="AG6" s="47"/>
    </row>
    <row r="7" spans="1:33" ht="18" customHeight="1" x14ac:dyDescent="0.35">
      <c r="A7" s="47"/>
      <c r="B7" s="17" t="s">
        <v>67</v>
      </c>
      <c r="C7" s="93">
        <f>NumberRentalUnits</f>
        <v>0</v>
      </c>
      <c r="D7" s="9"/>
      <c r="E7" s="47"/>
      <c r="F7" s="9" t="s">
        <v>233</v>
      </c>
      <c r="G7" s="9"/>
      <c r="H7" s="9"/>
      <c r="I7" s="16"/>
      <c r="J7" s="37">
        <f>'2. Operating Cost Modelling'!F19</f>
        <v>0</v>
      </c>
      <c r="K7" s="47"/>
      <c r="L7" s="310" t="s">
        <v>234</v>
      </c>
      <c r="M7" s="311"/>
      <c r="N7" s="311"/>
      <c r="O7" s="311"/>
      <c r="P7" s="311"/>
      <c r="Q7" s="47"/>
      <c r="R7" s="47"/>
      <c r="S7" s="47"/>
      <c r="T7" s="47"/>
      <c r="U7" s="47"/>
      <c r="V7" s="47"/>
      <c r="W7" s="47"/>
      <c r="X7" s="47"/>
      <c r="Y7" s="47"/>
      <c r="Z7" s="47"/>
      <c r="AA7" s="47"/>
      <c r="AB7" s="47"/>
      <c r="AC7" s="47"/>
      <c r="AD7" s="47"/>
      <c r="AE7" s="47"/>
      <c r="AF7" s="47"/>
      <c r="AG7" s="47"/>
    </row>
    <row r="8" spans="1:33" ht="18" customHeight="1" x14ac:dyDescent="0.35">
      <c r="A8" s="47"/>
      <c r="B8" s="17" t="s">
        <v>235</v>
      </c>
      <c r="C8" s="93">
        <f>NumberHOUnits+NumberFutureSites</f>
        <v>0</v>
      </c>
      <c r="D8" s="9"/>
      <c r="E8" s="47"/>
      <c r="F8" s="17" t="s">
        <v>236</v>
      </c>
      <c r="G8" s="17"/>
      <c r="H8" s="17"/>
      <c r="I8" s="17"/>
      <c r="J8" s="37">
        <f>'2. Operating Cost Modelling'!N29</f>
        <v>0</v>
      </c>
      <c r="K8" s="47"/>
      <c r="L8" s="311"/>
      <c r="M8" s="311"/>
      <c r="N8" s="311"/>
      <c r="O8" s="311"/>
      <c r="P8" s="311"/>
      <c r="Q8" s="47"/>
      <c r="R8" s="47"/>
      <c r="S8" s="47"/>
      <c r="T8" s="47"/>
      <c r="U8" s="47"/>
      <c r="V8" s="47"/>
      <c r="W8" s="47"/>
      <c r="X8" s="47"/>
      <c r="Y8" s="47"/>
      <c r="Z8" s="47"/>
      <c r="AA8" s="47"/>
      <c r="AB8" s="47"/>
      <c r="AC8" s="47"/>
      <c r="AD8" s="47"/>
      <c r="AE8" s="47"/>
      <c r="AF8" s="47"/>
      <c r="AG8" s="47"/>
    </row>
    <row r="9" spans="1:33" ht="18.75" customHeight="1" thickBot="1" x14ac:dyDescent="0.4">
      <c r="A9" s="47"/>
      <c r="B9" s="40" t="s">
        <v>237</v>
      </c>
      <c r="C9" s="94">
        <f>C7+C8</f>
        <v>0</v>
      </c>
      <c r="D9" s="9"/>
      <c r="E9" s="47"/>
      <c r="F9" s="17" t="s">
        <v>238</v>
      </c>
      <c r="G9" s="9"/>
      <c r="H9" s="9"/>
      <c r="I9" s="16"/>
      <c r="J9" s="37">
        <f>'2. Operating Cost Modelling'!N20</f>
        <v>0</v>
      </c>
      <c r="K9" s="47"/>
      <c r="L9" s="311"/>
      <c r="M9" s="311"/>
      <c r="N9" s="311"/>
      <c r="O9" s="311"/>
      <c r="P9" s="311"/>
      <c r="Q9" s="47"/>
      <c r="R9" s="47"/>
      <c r="S9" s="47"/>
      <c r="T9" s="47"/>
      <c r="U9" s="47"/>
      <c r="V9" s="47"/>
      <c r="W9" s="47"/>
      <c r="X9" s="47"/>
      <c r="Y9" s="47"/>
      <c r="Z9" s="47"/>
      <c r="AA9" s="47"/>
      <c r="AB9" s="47"/>
      <c r="AC9" s="47"/>
      <c r="AD9" s="47"/>
      <c r="AE9" s="47"/>
      <c r="AF9" s="47"/>
      <c r="AG9" s="47"/>
    </row>
    <row r="10" spans="1:33" ht="18" customHeight="1" x14ac:dyDescent="0.35">
      <c r="A10" s="47"/>
      <c r="B10" s="17" t="s">
        <v>70</v>
      </c>
      <c r="C10" s="93">
        <f>NumberExistingRentals</f>
        <v>0</v>
      </c>
      <c r="D10" s="9"/>
      <c r="E10" s="47"/>
      <c r="F10" s="17"/>
      <c r="G10" s="9"/>
      <c r="H10" s="9"/>
      <c r="I10" s="16"/>
      <c r="J10" s="37"/>
      <c r="K10" s="47"/>
      <c r="L10" s="311"/>
      <c r="M10" s="311"/>
      <c r="N10" s="311"/>
      <c r="O10" s="311"/>
      <c r="P10" s="311"/>
      <c r="Q10" s="47"/>
      <c r="R10" s="47"/>
      <c r="S10" s="47"/>
      <c r="T10" s="47"/>
      <c r="U10" s="47"/>
      <c r="V10" s="47"/>
      <c r="W10" s="47"/>
      <c r="X10" s="47"/>
      <c r="Y10" s="47"/>
      <c r="Z10" s="47"/>
      <c r="AA10" s="47"/>
      <c r="AB10" s="47"/>
      <c r="AC10" s="47"/>
      <c r="AD10" s="47"/>
      <c r="AE10" s="47"/>
      <c r="AF10" s="47"/>
      <c r="AG10" s="47"/>
    </row>
    <row r="11" spans="1:33" x14ac:dyDescent="0.35">
      <c r="A11" s="47"/>
      <c r="B11" s="10" t="s">
        <v>239</v>
      </c>
      <c r="C11" s="9"/>
      <c r="D11" s="9"/>
      <c r="E11" s="47"/>
      <c r="F11" s="17" t="s">
        <v>240</v>
      </c>
      <c r="G11" s="9"/>
      <c r="H11" s="9"/>
      <c r="I11" s="36">
        <f>'2. Operating Cost Modelling'!N28</f>
        <v>0</v>
      </c>
      <c r="J11" s="37">
        <f>100%-I11</f>
        <v>1</v>
      </c>
      <c r="K11" s="47"/>
      <c r="L11" s="311"/>
      <c r="M11" s="311"/>
      <c r="N11" s="311"/>
      <c r="O11" s="311"/>
      <c r="P11" s="311"/>
      <c r="Q11" s="47"/>
      <c r="R11" s="47"/>
      <c r="S11" s="47"/>
      <c r="T11" s="47"/>
      <c r="U11" s="47"/>
      <c r="V11" s="47"/>
      <c r="W11" s="47"/>
      <c r="X11" s="47"/>
      <c r="Y11" s="47"/>
      <c r="Z11" s="47"/>
      <c r="AA11" s="47"/>
      <c r="AB11" s="47"/>
      <c r="AC11" s="47"/>
      <c r="AD11" s="47"/>
      <c r="AE11" s="47"/>
      <c r="AF11" s="47"/>
      <c r="AG11" s="47"/>
    </row>
    <row r="12" spans="1:33" ht="18.75" customHeight="1" x14ac:dyDescent="0.35">
      <c r="A12" s="47"/>
      <c r="B12" s="17" t="s">
        <v>241</v>
      </c>
      <c r="C12" s="11">
        <f>'1. Rent revenue modelling'!O23</f>
        <v>0</v>
      </c>
      <c r="D12" s="9"/>
      <c r="E12" s="47"/>
      <c r="F12" s="17" t="s">
        <v>242</v>
      </c>
      <c r="G12" s="9"/>
      <c r="H12" s="9"/>
      <c r="I12" s="16"/>
      <c r="J12" s="37">
        <f>'2. Operating Cost Modelling'!N27</f>
        <v>0</v>
      </c>
      <c r="K12" s="47"/>
      <c r="L12" s="311"/>
      <c r="M12" s="311"/>
      <c r="N12" s="311"/>
      <c r="O12" s="311"/>
      <c r="P12" s="311"/>
      <c r="Q12" s="47"/>
      <c r="R12" s="47"/>
      <c r="S12" s="47"/>
      <c r="T12" s="47"/>
      <c r="U12" s="47"/>
      <c r="V12" s="47"/>
      <c r="W12" s="47"/>
      <c r="X12" s="47"/>
      <c r="Y12" s="47"/>
      <c r="Z12" s="47"/>
      <c r="AA12" s="47"/>
      <c r="AB12" s="47"/>
      <c r="AC12" s="47"/>
      <c r="AD12" s="47"/>
      <c r="AE12" s="47"/>
      <c r="AF12" s="47"/>
      <c r="AG12" s="47"/>
    </row>
    <row r="13" spans="1:33" ht="18" customHeight="1" x14ac:dyDescent="0.35">
      <c r="A13" s="47"/>
      <c r="B13" s="17" t="s">
        <v>243</v>
      </c>
      <c r="C13" s="11">
        <f>'2. Operating Cost Modelling'!G31</f>
        <v>0</v>
      </c>
      <c r="D13" s="9"/>
      <c r="E13" s="47"/>
      <c r="F13" s="17" t="s">
        <v>244</v>
      </c>
      <c r="G13" s="9"/>
      <c r="H13" s="9"/>
      <c r="I13" s="16"/>
      <c r="J13" s="37">
        <f>'2. Operating Cost Modelling'!N27</f>
        <v>0</v>
      </c>
      <c r="K13" s="47"/>
      <c r="L13" s="195"/>
      <c r="M13" s="195"/>
      <c r="N13" s="195"/>
      <c r="O13" s="195"/>
      <c r="P13" s="195"/>
      <c r="Q13" s="47"/>
      <c r="R13" s="47"/>
      <c r="S13" s="47"/>
      <c r="T13" s="47"/>
      <c r="U13" s="47"/>
      <c r="V13" s="47"/>
      <c r="W13" s="47"/>
      <c r="X13" s="47"/>
      <c r="Y13" s="47"/>
      <c r="Z13" s="47"/>
      <c r="AA13" s="47"/>
      <c r="AB13" s="47"/>
      <c r="AC13" s="47"/>
      <c r="AD13" s="47"/>
      <c r="AE13" s="47"/>
      <c r="AF13" s="47"/>
      <c r="AG13" s="47"/>
    </row>
    <row r="14" spans="1:33" ht="33" customHeight="1" thickBot="1" x14ac:dyDescent="0.4">
      <c r="A14" s="47"/>
      <c r="B14" s="12" t="s">
        <v>245</v>
      </c>
      <c r="C14" s="13"/>
      <c r="D14" s="14">
        <f>C12+C13</f>
        <v>0</v>
      </c>
      <c r="E14" s="47"/>
      <c r="F14" s="17" t="s">
        <v>246</v>
      </c>
      <c r="G14" s="9"/>
      <c r="H14" s="9"/>
      <c r="I14" s="9"/>
      <c r="J14" s="38">
        <f>'2. Operating Cost Modelling'!N24</f>
        <v>0</v>
      </c>
      <c r="K14" s="47"/>
      <c r="L14" s="303" t="s">
        <v>247</v>
      </c>
      <c r="M14" s="303"/>
      <c r="N14" s="303"/>
      <c r="O14" s="190"/>
      <c r="P14" s="190"/>
      <c r="Q14" s="47"/>
      <c r="R14" s="47"/>
      <c r="S14" s="47"/>
      <c r="T14" s="47"/>
      <c r="U14" s="47"/>
      <c r="V14" s="47"/>
      <c r="W14" s="47"/>
      <c r="X14" s="47"/>
      <c r="Y14" s="47"/>
      <c r="Z14" s="47"/>
      <c r="AA14" s="47"/>
      <c r="AB14" s="47"/>
      <c r="AC14" s="47"/>
      <c r="AD14" s="47"/>
      <c r="AE14" s="47"/>
      <c r="AF14" s="47"/>
      <c r="AG14" s="47"/>
    </row>
    <row r="15" spans="1:33" x14ac:dyDescent="0.35">
      <c r="A15" s="47"/>
      <c r="B15" s="10"/>
      <c r="C15" s="9"/>
      <c r="D15" s="9"/>
      <c r="E15" s="47"/>
      <c r="F15" s="9" t="s">
        <v>248</v>
      </c>
      <c r="G15" s="9"/>
      <c r="H15" s="9"/>
      <c r="I15" s="9"/>
      <c r="J15" s="32">
        <f>'2. Operating Cost Modelling'!N25</f>
        <v>0</v>
      </c>
      <c r="K15" s="47"/>
      <c r="L15" s="17"/>
      <c r="M15" s="17"/>
      <c r="N15" s="17"/>
      <c r="O15" s="17"/>
      <c r="P15" s="42" t="s">
        <v>249</v>
      </c>
      <c r="Q15" s="47"/>
      <c r="R15" s="47"/>
      <c r="S15" s="47"/>
      <c r="T15" s="47"/>
      <c r="U15" s="47"/>
      <c r="V15" s="47"/>
      <c r="W15" s="47"/>
      <c r="X15" s="47"/>
      <c r="Y15" s="47"/>
      <c r="Z15" s="47"/>
      <c r="AA15" s="47"/>
      <c r="AB15" s="47"/>
      <c r="AC15" s="47"/>
      <c r="AD15" s="47"/>
      <c r="AE15" s="47"/>
      <c r="AF15" s="47"/>
      <c r="AG15" s="47"/>
    </row>
    <row r="16" spans="1:33" ht="30.75" customHeight="1" x14ac:dyDescent="0.35">
      <c r="A16" s="47"/>
      <c r="B16" s="10" t="s">
        <v>250</v>
      </c>
      <c r="C16" s="9"/>
      <c r="D16" s="9"/>
      <c r="E16" s="47"/>
      <c r="F16" s="47"/>
      <c r="G16" s="47"/>
      <c r="H16" s="47"/>
      <c r="I16" s="47"/>
      <c r="J16" s="47"/>
      <c r="K16" s="47"/>
      <c r="L16" s="17" t="s">
        <v>251</v>
      </c>
      <c r="M16" s="17"/>
      <c r="N16" s="17"/>
      <c r="O16" s="41">
        <f>C57</f>
        <v>0</v>
      </c>
      <c r="P16" s="301" t="str">
        <f>IF(O17&gt;99,"YES","No")</f>
        <v>No</v>
      </c>
      <c r="Q16" s="47"/>
      <c r="R16" s="47"/>
      <c r="S16" s="47"/>
      <c r="T16" s="47"/>
      <c r="U16" s="47"/>
      <c r="V16" s="47"/>
      <c r="W16" s="47"/>
      <c r="X16" s="47"/>
      <c r="Y16" s="47"/>
      <c r="Z16" s="47"/>
      <c r="AA16" s="47"/>
      <c r="AB16" s="47"/>
      <c r="AC16" s="47"/>
      <c r="AD16" s="47"/>
      <c r="AE16" s="47"/>
      <c r="AF16" s="47"/>
      <c r="AG16" s="47"/>
    </row>
    <row r="17" spans="1:33" ht="27" customHeight="1" x14ac:dyDescent="0.35">
      <c r="A17" s="47"/>
      <c r="B17" s="316" t="s">
        <v>252</v>
      </c>
      <c r="C17" s="193"/>
      <c r="D17" s="15">
        <f>'2. Operating Cost Modelling'!F20+('2. Operating Cost Modelling'!X11*NumberHOUnits)</f>
        <v>0</v>
      </c>
      <c r="E17" s="47"/>
      <c r="F17" s="192" t="s">
        <v>253</v>
      </c>
      <c r="G17" s="193"/>
      <c r="H17" s="193"/>
      <c r="I17" s="193"/>
      <c r="J17" s="193"/>
      <c r="K17" s="47"/>
      <c r="L17" s="17" t="s">
        <v>254</v>
      </c>
      <c r="M17" s="17"/>
      <c r="N17" s="17"/>
      <c r="O17" s="187">
        <f>C59</f>
        <v>0</v>
      </c>
      <c r="P17" s="302"/>
      <c r="Q17" s="47"/>
      <c r="R17" s="47"/>
      <c r="S17" s="47"/>
      <c r="T17" s="47"/>
      <c r="U17" s="47" t="s">
        <v>126</v>
      </c>
      <c r="V17" s="47"/>
      <c r="W17" s="47" t="s">
        <v>126</v>
      </c>
      <c r="X17" s="47"/>
      <c r="Y17" s="47" t="s">
        <v>126</v>
      </c>
      <c r="Z17" s="47"/>
      <c r="AA17" s="47"/>
      <c r="AB17" s="47"/>
      <c r="AC17" s="47"/>
      <c r="AD17" s="47"/>
      <c r="AE17" s="47"/>
      <c r="AF17" s="47"/>
      <c r="AG17" s="47"/>
    </row>
    <row r="18" spans="1:33" ht="28.5" customHeight="1" x14ac:dyDescent="0.35">
      <c r="A18" s="47"/>
      <c r="B18" s="314" t="s">
        <v>255</v>
      </c>
      <c r="C18" s="315"/>
      <c r="D18" s="15">
        <f>'2. Operating Cost Modelling'!G24+'2. Operating Cost Modelling'!G25</f>
        <v>0</v>
      </c>
      <c r="E18" s="47"/>
      <c r="F18" s="303" t="s">
        <v>256</v>
      </c>
      <c r="G18" s="303"/>
      <c r="H18" s="191"/>
      <c r="I18" s="191"/>
      <c r="J18" s="191"/>
      <c r="K18" s="47"/>
      <c r="L18" s="303" t="s">
        <v>257</v>
      </c>
      <c r="M18" s="303"/>
      <c r="N18" s="303"/>
      <c r="O18" s="303"/>
      <c r="P18" s="303"/>
      <c r="Q18" s="47"/>
      <c r="R18" s="47"/>
      <c r="S18" s="47"/>
      <c r="T18" s="47"/>
      <c r="U18" s="47"/>
      <c r="V18" s="47"/>
      <c r="W18" s="47"/>
      <c r="X18" s="47"/>
      <c r="Y18" s="47"/>
      <c r="Z18" s="47"/>
      <c r="AA18" s="47"/>
      <c r="AB18" s="47"/>
      <c r="AC18" s="47"/>
      <c r="AD18" s="47"/>
      <c r="AE18" s="47"/>
      <c r="AF18" s="47"/>
      <c r="AG18" s="47"/>
    </row>
    <row r="19" spans="1:33" ht="29.25" customHeight="1" thickBot="1" x14ac:dyDescent="0.4">
      <c r="A19" s="47"/>
      <c r="B19" s="47" t="s">
        <v>126</v>
      </c>
      <c r="C19" s="47"/>
      <c r="D19" s="39">
        <f>SUM(D17:D18)</f>
        <v>0</v>
      </c>
      <c r="E19" s="47"/>
      <c r="F19" s="318" t="s">
        <v>258</v>
      </c>
      <c r="G19" s="193"/>
      <c r="H19" s="193"/>
      <c r="I19" s="193"/>
      <c r="J19" s="145">
        <f>'3.  Enter project costs'!L17</f>
        <v>508000</v>
      </c>
      <c r="K19" s="47" t="s">
        <v>126</v>
      </c>
      <c r="L19" s="111" t="s">
        <v>259</v>
      </c>
      <c r="M19" s="291" t="s">
        <v>260</v>
      </c>
      <c r="N19" s="292"/>
      <c r="O19" s="292"/>
      <c r="P19" s="292"/>
      <c r="Q19" s="47"/>
      <c r="R19" s="47"/>
      <c r="S19" s="47"/>
      <c r="T19" s="47"/>
      <c r="U19" s="47"/>
      <c r="V19" s="47"/>
      <c r="W19" s="47"/>
      <c r="X19" s="47"/>
      <c r="Y19" s="47"/>
      <c r="Z19" s="47"/>
      <c r="AA19" s="47"/>
      <c r="AB19" s="47"/>
      <c r="AC19" s="47"/>
      <c r="AD19" s="47"/>
      <c r="AE19" s="47"/>
      <c r="AF19" s="47"/>
      <c r="AG19" s="47"/>
    </row>
    <row r="20" spans="1:33" ht="24" customHeight="1" thickTop="1" thickBot="1" x14ac:dyDescent="0.4">
      <c r="A20" s="47"/>
      <c r="B20" s="47"/>
      <c r="C20" s="47"/>
      <c r="D20" s="47"/>
      <c r="E20" s="47"/>
      <c r="F20" s="9" t="s">
        <v>126</v>
      </c>
      <c r="G20" s="9"/>
      <c r="H20" s="9"/>
      <c r="I20" s="9"/>
      <c r="J20" s="19" t="s">
        <v>126</v>
      </c>
      <c r="K20" s="47"/>
      <c r="L20" s="111" t="s">
        <v>261</v>
      </c>
      <c r="M20" s="291" t="s">
        <v>262</v>
      </c>
      <c r="N20" s="292"/>
      <c r="O20" s="292"/>
      <c r="P20" s="292"/>
      <c r="Q20" s="47"/>
      <c r="R20" s="47"/>
      <c r="S20" s="47"/>
      <c r="T20" s="47"/>
      <c r="U20" s="47"/>
      <c r="V20" s="47"/>
      <c r="W20" s="47"/>
      <c r="X20" s="47"/>
      <c r="Y20" s="47"/>
      <c r="Z20" s="47"/>
      <c r="AA20" s="47"/>
      <c r="AB20" s="47"/>
      <c r="AC20" s="47"/>
      <c r="AD20" s="47"/>
      <c r="AE20" s="47"/>
      <c r="AF20" s="47"/>
      <c r="AG20" s="47"/>
    </row>
    <row r="21" spans="1:33" ht="42" customHeight="1" thickBot="1" x14ac:dyDescent="0.55000000000000004">
      <c r="A21" s="47"/>
      <c r="B21" s="192" t="s">
        <v>263</v>
      </c>
      <c r="C21" s="295"/>
      <c r="D21" s="92"/>
      <c r="E21" s="47"/>
      <c r="F21" s="319" t="s">
        <v>264</v>
      </c>
      <c r="G21" s="320"/>
      <c r="H21" s="320"/>
      <c r="I21" s="320"/>
      <c r="J21" s="141">
        <f>D33</f>
        <v>0</v>
      </c>
      <c r="K21" s="47" t="s">
        <v>126</v>
      </c>
      <c r="L21" s="111" t="s">
        <v>265</v>
      </c>
      <c r="M21" s="291" t="s">
        <v>266</v>
      </c>
      <c r="N21" s="292"/>
      <c r="O21" s="292"/>
      <c r="P21" s="292"/>
      <c r="Q21" s="47"/>
      <c r="R21" s="47"/>
      <c r="S21" s="47"/>
      <c r="T21" s="47"/>
      <c r="U21" s="47"/>
      <c r="V21" s="47"/>
      <c r="W21" s="47"/>
      <c r="X21" s="47"/>
      <c r="Y21" s="47"/>
      <c r="Z21" s="47"/>
      <c r="AA21" s="47"/>
      <c r="AB21" s="47"/>
      <c r="AC21" s="47"/>
      <c r="AD21" s="47"/>
      <c r="AE21" s="47"/>
      <c r="AF21" s="47"/>
      <c r="AG21" s="47"/>
    </row>
    <row r="22" spans="1:33" ht="44.25" customHeight="1" x14ac:dyDescent="0.35">
      <c r="A22" s="47"/>
      <c r="B22" s="171"/>
      <c r="C22" s="172" t="s">
        <v>209</v>
      </c>
      <c r="D22" s="173" t="s">
        <v>267</v>
      </c>
      <c r="E22" s="47"/>
      <c r="F22" s="312" t="s">
        <v>268</v>
      </c>
      <c r="G22" s="313"/>
      <c r="H22" s="313"/>
      <c r="I22" s="313"/>
      <c r="J22" s="146" t="s">
        <v>126</v>
      </c>
      <c r="K22" s="47"/>
      <c r="L22" s="111" t="s">
        <v>269</v>
      </c>
      <c r="M22" s="291" t="s">
        <v>270</v>
      </c>
      <c r="N22" s="292"/>
      <c r="O22" s="292"/>
      <c r="P22" s="292"/>
      <c r="Q22" s="47"/>
      <c r="R22" s="47"/>
      <c r="S22" s="47"/>
      <c r="T22" s="47"/>
      <c r="U22" s="47"/>
      <c r="V22" s="47"/>
      <c r="W22" s="47"/>
      <c r="X22" s="47"/>
      <c r="Y22" s="47"/>
      <c r="Z22" s="47"/>
      <c r="AA22" s="47"/>
      <c r="AB22" s="47"/>
      <c r="AC22" s="47"/>
      <c r="AD22" s="47"/>
      <c r="AE22" s="47"/>
      <c r="AF22" s="47"/>
      <c r="AG22" s="47"/>
    </row>
    <row r="23" spans="1:33" ht="29.25" customHeight="1" x14ac:dyDescent="0.35">
      <c r="A23" s="47"/>
      <c r="B23" s="317" t="s">
        <v>212</v>
      </c>
      <c r="C23" s="317"/>
      <c r="D23" s="317"/>
      <c r="E23" s="47"/>
      <c r="F23" s="294" t="s">
        <v>271</v>
      </c>
      <c r="G23" s="233"/>
      <c r="H23" s="233"/>
      <c r="I23" s="233"/>
      <c r="J23" s="145">
        <f>'3.  Enter project costs'!S9</f>
        <v>0</v>
      </c>
      <c r="K23" s="47"/>
      <c r="L23" s="111" t="s">
        <v>272</v>
      </c>
      <c r="M23" s="291" t="s">
        <v>273</v>
      </c>
      <c r="N23" s="292"/>
      <c r="O23" s="292"/>
      <c r="P23" s="292"/>
      <c r="Q23" s="47"/>
      <c r="R23" s="47"/>
      <c r="S23" s="47"/>
      <c r="T23" s="47"/>
      <c r="U23" s="47"/>
      <c r="V23" s="47"/>
      <c r="W23" s="47"/>
      <c r="X23" s="47"/>
      <c r="Y23" s="47"/>
      <c r="Z23" s="47"/>
      <c r="AA23" s="47"/>
      <c r="AB23" s="47"/>
      <c r="AC23" s="47"/>
      <c r="AD23" s="47"/>
      <c r="AE23" s="47"/>
      <c r="AF23" s="47"/>
      <c r="AG23" s="47"/>
    </row>
    <row r="24" spans="1:33" ht="33" customHeight="1" thickBot="1" x14ac:dyDescent="0.4">
      <c r="A24" s="47"/>
      <c r="B24" s="142" t="s">
        <v>214</v>
      </c>
      <c r="C24" s="11">
        <f>'3.  Enter project costs'!E44</f>
        <v>0</v>
      </c>
      <c r="D24" s="11">
        <f>C24*1.15</f>
        <v>0</v>
      </c>
      <c r="E24" s="47"/>
      <c r="F24" s="294" t="s">
        <v>274</v>
      </c>
      <c r="G24" s="233"/>
      <c r="H24" s="233"/>
      <c r="I24" s="233"/>
      <c r="J24" s="145">
        <f>D32</f>
        <v>0</v>
      </c>
      <c r="K24" s="47"/>
      <c r="L24" s="47"/>
      <c r="M24" s="291" t="s">
        <v>275</v>
      </c>
      <c r="N24" s="292"/>
      <c r="O24" s="292"/>
      <c r="P24" s="292"/>
      <c r="Q24" s="47"/>
      <c r="R24" s="47"/>
      <c r="S24" s="47"/>
      <c r="T24" s="47"/>
      <c r="U24" s="47"/>
      <c r="V24" s="47"/>
      <c r="W24" s="47"/>
      <c r="X24" s="47"/>
      <c r="Y24" s="47"/>
      <c r="Z24" s="47"/>
      <c r="AA24" s="47"/>
      <c r="AB24" s="47"/>
      <c r="AC24" s="47"/>
      <c r="AD24" s="47"/>
      <c r="AE24" s="47"/>
      <c r="AF24" s="47"/>
      <c r="AG24" s="47"/>
    </row>
    <row r="25" spans="1:33" ht="30" customHeight="1" thickBot="1" x14ac:dyDescent="0.4">
      <c r="A25" s="47"/>
      <c r="B25" s="142" t="s">
        <v>216</v>
      </c>
      <c r="C25" s="11">
        <f>'3.  Enter project costs'!E45</f>
        <v>0</v>
      </c>
      <c r="D25" s="11">
        <f>C25*1.15</f>
        <v>0</v>
      </c>
      <c r="E25" s="47"/>
      <c r="F25" s="294" t="s">
        <v>276</v>
      </c>
      <c r="G25" s="233"/>
      <c r="H25" s="233"/>
      <c r="I25" s="233"/>
      <c r="J25" s="141">
        <f>SUM(J23:J24)</f>
        <v>0</v>
      </c>
      <c r="K25" s="47"/>
      <c r="L25" s="47"/>
      <c r="M25" s="299"/>
      <c r="N25" s="293" t="s">
        <v>277</v>
      </c>
      <c r="O25" s="201"/>
      <c r="P25" s="201"/>
      <c r="Q25" s="47"/>
      <c r="R25" s="47"/>
      <c r="S25" s="47"/>
      <c r="T25" s="47"/>
      <c r="U25" s="47"/>
      <c r="V25" s="47"/>
      <c r="W25" s="47"/>
      <c r="X25" s="47"/>
      <c r="Y25" s="47"/>
      <c r="Z25" s="47"/>
      <c r="AA25" s="47"/>
      <c r="AB25" s="47"/>
      <c r="AC25" s="47"/>
      <c r="AD25" s="47"/>
      <c r="AE25" s="47"/>
      <c r="AF25" s="47"/>
      <c r="AG25" s="47"/>
    </row>
    <row r="26" spans="1:33" ht="30.75" customHeight="1" x14ac:dyDescent="0.35">
      <c r="A26" s="47"/>
      <c r="B26" s="142" t="s">
        <v>219</v>
      </c>
      <c r="C26" s="11">
        <f>'3.  Enter project costs'!E46</f>
        <v>0</v>
      </c>
      <c r="D26" s="11">
        <f>C26*1.15</f>
        <v>0</v>
      </c>
      <c r="E26" s="47"/>
      <c r="F26" s="294" t="s">
        <v>278</v>
      </c>
      <c r="G26" s="233"/>
      <c r="H26" s="233"/>
      <c r="I26" s="233" t="s">
        <v>126</v>
      </c>
      <c r="J26" s="145">
        <f>'3.  Enter project costs'!L19</f>
        <v>0</v>
      </c>
      <c r="K26" s="148" t="s">
        <v>279</v>
      </c>
      <c r="L26" s="47"/>
      <c r="M26" s="300"/>
      <c r="N26" s="201"/>
      <c r="O26" s="201"/>
      <c r="P26" s="201"/>
      <c r="Q26" s="47"/>
      <c r="R26" s="47"/>
      <c r="S26" s="47"/>
      <c r="T26" s="47"/>
      <c r="U26" s="47"/>
      <c r="V26" s="47"/>
      <c r="W26" s="47"/>
      <c r="X26" s="47"/>
      <c r="Y26" s="47"/>
      <c r="Z26" s="47"/>
      <c r="AA26" s="47"/>
      <c r="AB26" s="47"/>
      <c r="AC26" s="47"/>
      <c r="AD26" s="47"/>
      <c r="AE26" s="47"/>
      <c r="AF26" s="47"/>
      <c r="AG26" s="47"/>
    </row>
    <row r="27" spans="1:33" ht="29.25" customHeight="1" thickBot="1" x14ac:dyDescent="0.4">
      <c r="A27" s="47"/>
      <c r="B27" s="143" t="s">
        <v>222</v>
      </c>
      <c r="C27" s="150">
        <f>'3.  Enter project costs'!E47</f>
        <v>0</v>
      </c>
      <c r="D27" s="150">
        <f>C27*1.15</f>
        <v>0</v>
      </c>
      <c r="E27" s="47"/>
      <c r="F27" s="294" t="s">
        <v>280</v>
      </c>
      <c r="G27" s="233"/>
      <c r="H27" s="233"/>
      <c r="I27" s="233"/>
      <c r="J27" s="145">
        <f>'3.  Enter project costs'!R23</f>
        <v>0</v>
      </c>
      <c r="K27" s="147">
        <f>J25+J26+J27+J28</f>
        <v>0</v>
      </c>
      <c r="L27" s="47"/>
      <c r="M27" s="300"/>
      <c r="N27" s="201"/>
      <c r="O27" s="201"/>
      <c r="P27" s="201"/>
      <c r="Q27" s="47"/>
      <c r="R27" s="47"/>
      <c r="S27" s="47"/>
      <c r="T27" s="47"/>
      <c r="U27" s="47"/>
      <c r="V27" s="47"/>
      <c r="W27" s="47"/>
      <c r="X27" s="47"/>
      <c r="Y27" s="47"/>
      <c r="Z27" s="47"/>
      <c r="AA27" s="47"/>
      <c r="AB27" s="47"/>
      <c r="AC27" s="47"/>
      <c r="AD27" s="47"/>
      <c r="AE27" s="47"/>
      <c r="AF27" s="47"/>
      <c r="AG27" s="47"/>
    </row>
    <row r="28" spans="1:33" ht="31.5" customHeight="1" thickBot="1" x14ac:dyDescent="0.4">
      <c r="A28" s="47"/>
      <c r="B28" s="151" t="s">
        <v>281</v>
      </c>
      <c r="C28" s="152">
        <f>(C24+C25+C26)-C27</f>
        <v>0</v>
      </c>
      <c r="D28" s="152">
        <f>(D24+D25+D26)-D27</f>
        <v>0</v>
      </c>
      <c r="E28" s="47"/>
      <c r="F28" s="294" t="s">
        <v>282</v>
      </c>
      <c r="G28" s="233"/>
      <c r="H28" s="233"/>
      <c r="I28" s="233"/>
      <c r="J28" s="141">
        <f>J21-(J23+J24+J26+J27)</f>
        <v>0</v>
      </c>
      <c r="K28" s="47"/>
      <c r="L28" s="47"/>
      <c r="M28" s="47"/>
      <c r="N28" s="47"/>
      <c r="O28" s="47"/>
      <c r="P28" s="47"/>
      <c r="Q28" s="47"/>
      <c r="R28" s="144" t="s">
        <v>283</v>
      </c>
      <c r="S28" s="147">
        <f>J28+J27+J26</f>
        <v>0</v>
      </c>
      <c r="T28" s="47" t="s">
        <v>126</v>
      </c>
      <c r="U28" s="47"/>
      <c r="V28" s="47"/>
      <c r="W28" s="47"/>
      <c r="X28" s="47"/>
      <c r="Y28" s="47"/>
      <c r="Z28" s="47"/>
      <c r="AA28" s="47"/>
      <c r="AB28" s="47"/>
      <c r="AC28" s="47"/>
      <c r="AD28" s="47"/>
      <c r="AE28" s="47"/>
      <c r="AF28" s="47"/>
      <c r="AG28" s="47"/>
    </row>
    <row r="29" spans="1:33" ht="23" x14ac:dyDescent="0.35">
      <c r="A29" s="47"/>
      <c r="B29" s="149" t="s">
        <v>224</v>
      </c>
      <c r="C29" s="11" t="s">
        <v>126</v>
      </c>
      <c r="D29" s="11" t="s">
        <v>126</v>
      </c>
      <c r="E29" s="47"/>
      <c r="F29" s="47"/>
      <c r="G29" s="47"/>
      <c r="H29" s="47"/>
      <c r="I29" s="47"/>
      <c r="J29" s="47"/>
      <c r="K29" s="47"/>
      <c r="L29" s="47"/>
      <c r="M29" s="47"/>
      <c r="N29" s="47"/>
      <c r="O29" s="47"/>
      <c r="P29" s="47"/>
      <c r="Q29" s="47"/>
      <c r="R29" s="47" t="s">
        <v>126</v>
      </c>
      <c r="S29" s="47" t="s">
        <v>126</v>
      </c>
      <c r="T29" s="47" t="s">
        <v>126</v>
      </c>
      <c r="U29" s="47"/>
      <c r="V29" s="47"/>
      <c r="W29" s="47"/>
      <c r="X29" s="47"/>
      <c r="Y29" s="47"/>
      <c r="Z29" s="47"/>
      <c r="AA29" s="47"/>
      <c r="AB29" s="47"/>
      <c r="AC29" s="47"/>
      <c r="AD29" s="47"/>
      <c r="AE29" s="47"/>
      <c r="AF29" s="47"/>
      <c r="AG29" s="47"/>
    </row>
    <row r="30" spans="1:33" ht="18" customHeight="1" x14ac:dyDescent="0.35">
      <c r="A30" s="47"/>
      <c r="B30" s="142" t="s">
        <v>284</v>
      </c>
      <c r="C30" s="11">
        <f>'3.  Enter project costs'!E49</f>
        <v>0</v>
      </c>
      <c r="D30" s="11">
        <f>C30*1.15</f>
        <v>0</v>
      </c>
      <c r="E30" s="47"/>
      <c r="F30" s="297" t="s">
        <v>285</v>
      </c>
      <c r="G30" s="298"/>
      <c r="H30" s="298"/>
      <c r="I30" s="298"/>
      <c r="J30" s="298"/>
      <c r="K30" s="47"/>
      <c r="L30" s="47"/>
      <c r="M30" s="47"/>
      <c r="N30" s="47"/>
      <c r="O30" s="47"/>
      <c r="P30" s="47"/>
      <c r="Q30" s="47"/>
      <c r="R30" s="47" t="s">
        <v>126</v>
      </c>
      <c r="S30" s="47" t="s">
        <v>126</v>
      </c>
      <c r="T30" s="47" t="s">
        <v>126</v>
      </c>
      <c r="U30" s="47"/>
      <c r="V30" s="47"/>
      <c r="W30" s="47"/>
      <c r="X30" s="47"/>
      <c r="Y30" s="47"/>
      <c r="Z30" s="47"/>
      <c r="AA30" s="47"/>
      <c r="AB30" s="47"/>
      <c r="AC30" s="47"/>
      <c r="AD30" s="47"/>
      <c r="AE30" s="47"/>
      <c r="AF30" s="47"/>
      <c r="AG30" s="47"/>
    </row>
    <row r="31" spans="1:33" ht="18" customHeight="1" x14ac:dyDescent="0.35">
      <c r="A31" s="47"/>
      <c r="B31" s="142" t="s">
        <v>286</v>
      </c>
      <c r="C31" s="150">
        <f>'3.  Enter project costs'!E50</f>
        <v>0</v>
      </c>
      <c r="D31" s="150">
        <f>'3.  Enter project costs'!F50</f>
        <v>0</v>
      </c>
      <c r="E31" s="47"/>
      <c r="F31" s="298"/>
      <c r="G31" s="298"/>
      <c r="H31" s="298"/>
      <c r="I31" s="298"/>
      <c r="J31" s="298"/>
      <c r="K31" s="47"/>
      <c r="L31" s="47"/>
      <c r="M31" s="47"/>
      <c r="N31" s="47"/>
      <c r="O31" s="47"/>
      <c r="P31" s="47"/>
      <c r="Q31" s="47"/>
      <c r="R31" s="47"/>
      <c r="S31" s="47"/>
      <c r="T31" s="47"/>
      <c r="U31" s="47"/>
      <c r="V31" s="47"/>
      <c r="W31" s="47"/>
      <c r="X31" s="47"/>
      <c r="Y31" s="47"/>
      <c r="Z31" s="47"/>
      <c r="AA31" s="47"/>
      <c r="AB31" s="47"/>
      <c r="AC31" s="47"/>
      <c r="AD31" s="47"/>
      <c r="AE31" s="47"/>
      <c r="AF31" s="47"/>
      <c r="AG31" s="47"/>
    </row>
    <row r="32" spans="1:33" s="7" customFormat="1" ht="27.75" customHeight="1" thickBot="1" x14ac:dyDescent="0.4">
      <c r="A32" s="47"/>
      <c r="B32" s="143" t="s">
        <v>287</v>
      </c>
      <c r="C32" s="152">
        <f>C30-C31</f>
        <v>0</v>
      </c>
      <c r="D32" s="152">
        <f>D30-D31</f>
        <v>0</v>
      </c>
      <c r="E32" s="47"/>
      <c r="F32" s="298"/>
      <c r="G32" s="298"/>
      <c r="H32" s="298"/>
      <c r="I32" s="298"/>
      <c r="J32" s="298"/>
      <c r="K32" s="47"/>
      <c r="L32" s="47"/>
      <c r="M32" s="47"/>
      <c r="N32" s="47"/>
      <c r="O32" s="47"/>
      <c r="P32" s="47"/>
      <c r="Q32" s="47"/>
      <c r="R32" s="47"/>
      <c r="S32" s="47"/>
      <c r="T32" s="47"/>
      <c r="U32" s="47"/>
      <c r="V32" s="47"/>
      <c r="W32" s="47"/>
      <c r="X32" s="47"/>
      <c r="Y32" s="47"/>
      <c r="Z32" s="47"/>
      <c r="AA32" s="47"/>
      <c r="AB32" s="47"/>
      <c r="AC32" s="47"/>
      <c r="AD32" s="47"/>
      <c r="AE32" s="47"/>
      <c r="AF32" s="47"/>
      <c r="AG32" s="47"/>
    </row>
    <row r="33" spans="1:33" s="7" customFormat="1" ht="27.75" customHeight="1" thickBot="1" x14ac:dyDescent="0.4">
      <c r="A33" s="47"/>
      <c r="B33" s="153" t="s">
        <v>227</v>
      </c>
      <c r="C33" s="152">
        <f>C28+C32</f>
        <v>0</v>
      </c>
      <c r="D33" s="141">
        <f>D28+D32</f>
        <v>0</v>
      </c>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row>
    <row r="34" spans="1:33" s="7" customFormat="1" ht="27.75" customHeight="1" x14ac:dyDescent="0.35">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row>
    <row r="35" spans="1:33" ht="32.25" customHeight="1" x14ac:dyDescent="0.5">
      <c r="A35" s="47"/>
      <c r="B35" s="192">
        <f>projectname</f>
        <v>0</v>
      </c>
      <c r="C35" s="295" t="s">
        <v>288</v>
      </c>
      <c r="D35" s="296" t="s">
        <v>289</v>
      </c>
      <c r="E35" s="191"/>
      <c r="F35" s="191"/>
      <c r="G35" s="191"/>
      <c r="H35" s="191"/>
      <c r="I35" s="191"/>
      <c r="J35" s="191"/>
      <c r="K35" s="191"/>
      <c r="L35" s="191"/>
      <c r="M35" s="191"/>
      <c r="N35" s="191"/>
      <c r="O35" s="191"/>
      <c r="P35" s="191"/>
      <c r="Q35" s="191"/>
      <c r="R35" s="190"/>
      <c r="S35" s="190"/>
      <c r="T35" s="190"/>
      <c r="U35" s="190"/>
      <c r="V35" s="190"/>
      <c r="W35" s="190"/>
      <c r="X35" s="190"/>
      <c r="Y35" s="190"/>
      <c r="Z35" s="190"/>
      <c r="AA35" s="190"/>
      <c r="AB35" s="190"/>
      <c r="AC35" s="190"/>
      <c r="AD35" s="190"/>
      <c r="AE35" s="190"/>
      <c r="AF35" s="167"/>
      <c r="AG35" s="47"/>
    </row>
    <row r="36" spans="1:33" x14ac:dyDescent="0.35">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row>
    <row r="37" spans="1:33" ht="18" customHeight="1" x14ac:dyDescent="0.35">
      <c r="A37" s="47"/>
      <c r="B37" s="174" t="s">
        <v>290</v>
      </c>
      <c r="C37" s="175">
        <v>1</v>
      </c>
      <c r="D37" s="175">
        <f t="shared" ref="D37:J37" si="0">+C37+1</f>
        <v>2</v>
      </c>
      <c r="E37" s="175">
        <f t="shared" si="0"/>
        <v>3</v>
      </c>
      <c r="F37" s="175">
        <f>+E37+1</f>
        <v>4</v>
      </c>
      <c r="G37" s="175">
        <f t="shared" si="0"/>
        <v>5</v>
      </c>
      <c r="H37" s="175">
        <f t="shared" si="0"/>
        <v>6</v>
      </c>
      <c r="I37" s="175">
        <f t="shared" si="0"/>
        <v>7</v>
      </c>
      <c r="J37" s="175">
        <f t="shared" si="0"/>
        <v>8</v>
      </c>
      <c r="K37" s="175">
        <f>+J37+1</f>
        <v>9</v>
      </c>
      <c r="L37" s="175">
        <f t="shared" ref="L37:Q37" si="1">+K37+1</f>
        <v>10</v>
      </c>
      <c r="M37" s="175">
        <f t="shared" si="1"/>
        <v>11</v>
      </c>
      <c r="N37" s="175">
        <f t="shared" si="1"/>
        <v>12</v>
      </c>
      <c r="O37" s="175">
        <f t="shared" si="1"/>
        <v>13</v>
      </c>
      <c r="P37" s="175">
        <f t="shared" si="1"/>
        <v>14</v>
      </c>
      <c r="Q37" s="175">
        <f t="shared" si="1"/>
        <v>15</v>
      </c>
      <c r="R37" s="175">
        <f t="shared" ref="R37:AF37" si="2">+Q37+1</f>
        <v>16</v>
      </c>
      <c r="S37" s="175">
        <f t="shared" si="2"/>
        <v>17</v>
      </c>
      <c r="T37" s="175">
        <f t="shared" si="2"/>
        <v>18</v>
      </c>
      <c r="U37" s="175">
        <f t="shared" si="2"/>
        <v>19</v>
      </c>
      <c r="V37" s="175">
        <f t="shared" si="2"/>
        <v>20</v>
      </c>
      <c r="W37" s="175">
        <f t="shared" si="2"/>
        <v>21</v>
      </c>
      <c r="X37" s="175">
        <f t="shared" si="2"/>
        <v>22</v>
      </c>
      <c r="Y37" s="175">
        <f t="shared" si="2"/>
        <v>23</v>
      </c>
      <c r="Z37" s="175">
        <f t="shared" si="2"/>
        <v>24</v>
      </c>
      <c r="AA37" s="175">
        <f t="shared" si="2"/>
        <v>25</v>
      </c>
      <c r="AB37" s="175">
        <f t="shared" si="2"/>
        <v>26</v>
      </c>
      <c r="AC37" s="175">
        <f t="shared" si="2"/>
        <v>27</v>
      </c>
      <c r="AD37" s="175">
        <f t="shared" si="2"/>
        <v>28</v>
      </c>
      <c r="AE37" s="175">
        <f t="shared" si="2"/>
        <v>29</v>
      </c>
      <c r="AF37" s="175">
        <f t="shared" si="2"/>
        <v>30</v>
      </c>
      <c r="AG37" s="47"/>
    </row>
    <row r="38" spans="1:33" x14ac:dyDescent="0.35">
      <c r="A38" s="47"/>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47"/>
    </row>
    <row r="39" spans="1:33" x14ac:dyDescent="0.35">
      <c r="A39" s="47"/>
      <c r="B39" s="4" t="s">
        <v>291</v>
      </c>
      <c r="C39" s="97">
        <f>revenue*occupancy</f>
        <v>0</v>
      </c>
      <c r="D39" s="97">
        <f>(revenue*occupancy)+((revenue*occupancy)*rgrowth)</f>
        <v>0</v>
      </c>
      <c r="E39" s="97">
        <f t="shared" ref="E39:J39" si="3">D39+(D39*rgrowth)</f>
        <v>0</v>
      </c>
      <c r="F39" s="97">
        <f>E39+(E39*rgrowth)</f>
        <v>0</v>
      </c>
      <c r="G39" s="97">
        <f t="shared" si="3"/>
        <v>0</v>
      </c>
      <c r="H39" s="97">
        <f t="shared" si="3"/>
        <v>0</v>
      </c>
      <c r="I39" s="97">
        <f t="shared" si="3"/>
        <v>0</v>
      </c>
      <c r="J39" s="97">
        <f t="shared" si="3"/>
        <v>0</v>
      </c>
      <c r="K39" s="97">
        <f>J39+(J39*rgrowth)</f>
        <v>0</v>
      </c>
      <c r="L39" s="97">
        <f t="shared" ref="L39:Q39" si="4">K39+(K39*rgrowth)</f>
        <v>0</v>
      </c>
      <c r="M39" s="97">
        <f t="shared" si="4"/>
        <v>0</v>
      </c>
      <c r="N39" s="97">
        <f t="shared" si="4"/>
        <v>0</v>
      </c>
      <c r="O39" s="97">
        <f t="shared" si="4"/>
        <v>0</v>
      </c>
      <c r="P39" s="97">
        <f t="shared" si="4"/>
        <v>0</v>
      </c>
      <c r="Q39" s="97">
        <f t="shared" si="4"/>
        <v>0</v>
      </c>
      <c r="R39" s="97">
        <f t="shared" ref="R39:AF39" si="5">Q39+(Q39*rgrowth)</f>
        <v>0</v>
      </c>
      <c r="S39" s="97">
        <f t="shared" si="5"/>
        <v>0</v>
      </c>
      <c r="T39" s="97">
        <f t="shared" si="5"/>
        <v>0</v>
      </c>
      <c r="U39" s="97">
        <f t="shared" si="5"/>
        <v>0</v>
      </c>
      <c r="V39" s="97">
        <f t="shared" si="5"/>
        <v>0</v>
      </c>
      <c r="W39" s="97">
        <f t="shared" si="5"/>
        <v>0</v>
      </c>
      <c r="X39" s="97">
        <f t="shared" si="5"/>
        <v>0</v>
      </c>
      <c r="Y39" s="97">
        <f t="shared" si="5"/>
        <v>0</v>
      </c>
      <c r="Z39" s="97">
        <f t="shared" si="5"/>
        <v>0</v>
      </c>
      <c r="AA39" s="97">
        <f t="shared" si="5"/>
        <v>0</v>
      </c>
      <c r="AB39" s="97">
        <f t="shared" si="5"/>
        <v>0</v>
      </c>
      <c r="AC39" s="97">
        <f t="shared" si="5"/>
        <v>0</v>
      </c>
      <c r="AD39" s="97">
        <f t="shared" si="5"/>
        <v>0</v>
      </c>
      <c r="AE39" s="97">
        <f t="shared" si="5"/>
        <v>0</v>
      </c>
      <c r="AF39" s="97">
        <f t="shared" si="5"/>
        <v>0</v>
      </c>
      <c r="AG39" s="47"/>
    </row>
    <row r="40" spans="1:33" x14ac:dyDescent="0.35">
      <c r="A40" s="47"/>
      <c r="B40" s="4"/>
      <c r="C40" s="97"/>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47"/>
    </row>
    <row r="41" spans="1:33" x14ac:dyDescent="0.35">
      <c r="A41" s="47"/>
      <c r="B41" s="4" t="s">
        <v>292</v>
      </c>
      <c r="C41" s="97">
        <f>+-('4. Financial Due Diligence'!$D$18)*(1+'4. Financial Due Diligence'!$J$13)^(C$37-$C$37)</f>
        <v>0</v>
      </c>
      <c r="D41" s="97">
        <f>+-('4. Financial Due Diligence'!$D$18)*(1+'4. Financial Due Diligence'!$J$13)^(D$37-$C$37)</f>
        <v>0</v>
      </c>
      <c r="E41" s="97">
        <f>+-('4. Financial Due Diligence'!$D$18)*(1+'4. Financial Due Diligence'!$J$13)^(E$37-$C$37)</f>
        <v>0</v>
      </c>
      <c r="F41" s="97">
        <f>+-('4. Financial Due Diligence'!$D$18)*(1+'4. Financial Due Diligence'!$J$13)^(F$37-$C$37)</f>
        <v>0</v>
      </c>
      <c r="G41" s="97">
        <f>+-('4. Financial Due Diligence'!$D$18)*(1+'4. Financial Due Diligence'!$J$13)^(G$37-$C$37)</f>
        <v>0</v>
      </c>
      <c r="H41" s="97">
        <f>+-('4. Financial Due Diligence'!$D$18)*(1+'4. Financial Due Diligence'!$J$13)^(H$37-$C$37)</f>
        <v>0</v>
      </c>
      <c r="I41" s="97">
        <f>+-('4. Financial Due Diligence'!$D$18)*(1+'4. Financial Due Diligence'!$J$13)^(I$37-$C$37)</f>
        <v>0</v>
      </c>
      <c r="J41" s="97">
        <f>+-('4. Financial Due Diligence'!$D$18)*(1+'4. Financial Due Diligence'!$J$13)^(J$37-$C$37)</f>
        <v>0</v>
      </c>
      <c r="K41" s="97">
        <f>+-('4. Financial Due Diligence'!$D$18)*(1+'4. Financial Due Diligence'!$J$13)^(K$37-$C$37)</f>
        <v>0</v>
      </c>
      <c r="L41" s="97">
        <f>+-('4. Financial Due Diligence'!$D$18)*(1+'4. Financial Due Diligence'!$J$13)^(L$37-$C$37)</f>
        <v>0</v>
      </c>
      <c r="M41" s="97">
        <f>+-('4. Financial Due Diligence'!$D$18)*(1+'4. Financial Due Diligence'!$J$13)^(M$37-$C$37)</f>
        <v>0</v>
      </c>
      <c r="N41" s="97">
        <f>+-('4. Financial Due Diligence'!$D$18)*(1+'4. Financial Due Diligence'!$J$13)^(N$37-$C$37)</f>
        <v>0</v>
      </c>
      <c r="O41" s="97">
        <f>+-('4. Financial Due Diligence'!$D$18)*(1+'4. Financial Due Diligence'!$J$13)^(O$37-$C$37)</f>
        <v>0</v>
      </c>
      <c r="P41" s="97">
        <f>+-('4. Financial Due Diligence'!$D$18)*(1+'4. Financial Due Diligence'!$J$13)^(P$37-$C$37)</f>
        <v>0</v>
      </c>
      <c r="Q41" s="97">
        <f>+-('4. Financial Due Diligence'!$D$18)*(1+'4. Financial Due Diligence'!$J$13)^(Q$37-$C$37)</f>
        <v>0</v>
      </c>
      <c r="R41" s="97">
        <f>+-('4. Financial Due Diligence'!$D$18)*(1+'4. Financial Due Diligence'!$J$13)^(R$37-$C$37)</f>
        <v>0</v>
      </c>
      <c r="S41" s="97">
        <f>+-('4. Financial Due Diligence'!$D$18)*(1+'4. Financial Due Diligence'!$J$13)^(S$37-$C$37)</f>
        <v>0</v>
      </c>
      <c r="T41" s="97">
        <f>+-('4. Financial Due Diligence'!$D$18)*(1+'4. Financial Due Diligence'!$J$13)^(T$37-$C$37)</f>
        <v>0</v>
      </c>
      <c r="U41" s="97">
        <f>+-('4. Financial Due Diligence'!$D$18)*(1+'4. Financial Due Diligence'!$J$13)^(U$37-$C$37)</f>
        <v>0</v>
      </c>
      <c r="V41" s="97">
        <f>+-('4. Financial Due Diligence'!$D$18)*(1+'4. Financial Due Diligence'!$J$13)^(V$37-$C$37)</f>
        <v>0</v>
      </c>
      <c r="W41" s="97">
        <f>+-('4. Financial Due Diligence'!$D$18)*(1+'4. Financial Due Diligence'!$J$13)^(W$37-$C$37)</f>
        <v>0</v>
      </c>
      <c r="X41" s="97">
        <f>+-('4. Financial Due Diligence'!$D$18)*(1+'4. Financial Due Diligence'!$J$13)^(X$37-$C$37)</f>
        <v>0</v>
      </c>
      <c r="Y41" s="97">
        <f>+-('4. Financial Due Diligence'!$D$18)*(1+'4. Financial Due Diligence'!$J$13)^(Y$37-$C$37)</f>
        <v>0</v>
      </c>
      <c r="Z41" s="97">
        <f>+-('4. Financial Due Diligence'!$D$18)*(1+'4. Financial Due Diligence'!$J$13)^(Z$37-$C$37)</f>
        <v>0</v>
      </c>
      <c r="AA41" s="97">
        <f>+-('4. Financial Due Diligence'!$D$18)*(1+'4. Financial Due Diligence'!$J$13)^(AA$37-$C$37)</f>
        <v>0</v>
      </c>
      <c r="AB41" s="97">
        <f>+-('4. Financial Due Diligence'!$D$18)*(1+'4. Financial Due Diligence'!$J$13)^(AB$37-$C$37)</f>
        <v>0</v>
      </c>
      <c r="AC41" s="97">
        <f>+-('4. Financial Due Diligence'!$D$18)*(1+'4. Financial Due Diligence'!$J$13)^(AC$37-$C$37)</f>
        <v>0</v>
      </c>
      <c r="AD41" s="97">
        <f>+-('4. Financial Due Diligence'!$D$18)*(1+'4. Financial Due Diligence'!$J$13)^(AD$37-$C$37)</f>
        <v>0</v>
      </c>
      <c r="AE41" s="97">
        <f>+-('4. Financial Due Diligence'!$D$18)*(1+'4. Financial Due Diligence'!$J$13)^(AE$37-$C$37)</f>
        <v>0</v>
      </c>
      <c r="AF41" s="97">
        <f>+-('4. Financial Due Diligence'!$D$18)*(1+'4. Financial Due Diligence'!$J$13)^(AF$37-$C$37)</f>
        <v>0</v>
      </c>
      <c r="AG41" s="47"/>
    </row>
    <row r="42" spans="1:33" x14ac:dyDescent="0.35">
      <c r="A42" s="47"/>
      <c r="B42" s="4"/>
      <c r="C42" s="97"/>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47"/>
    </row>
    <row r="43" spans="1:33" x14ac:dyDescent="0.35">
      <c r="A43" s="47"/>
      <c r="B43" s="4" t="s">
        <v>293</v>
      </c>
      <c r="C43" s="97">
        <f>+-('4. Financial Due Diligence'!$D$17)*(1+'4. Financial Due Diligence'!$J$13)^(C$37-$C$37)</f>
        <v>0</v>
      </c>
      <c r="D43" s="97">
        <f>+-('4. Financial Due Diligence'!$D$17)*(1+'4. Financial Due Diligence'!$J$13)^(D$37-$C$37)</f>
        <v>0</v>
      </c>
      <c r="E43" s="97">
        <f>+-('4. Financial Due Diligence'!$D$17)*(1+'4. Financial Due Diligence'!$J$13)^(E$37-$C$37)</f>
        <v>0</v>
      </c>
      <c r="F43" s="97">
        <f>+-('4. Financial Due Diligence'!$D$17)*(1+'4. Financial Due Diligence'!$J$13)^(F$37-$C$37)</f>
        <v>0</v>
      </c>
      <c r="G43" s="97">
        <f>+-('4. Financial Due Diligence'!$D$17)*(1+'4. Financial Due Diligence'!$J$13)^(G$37-$C$37)</f>
        <v>0</v>
      </c>
      <c r="H43" s="97">
        <f>+-('4. Financial Due Diligence'!$D$17)*(1+'4. Financial Due Diligence'!$J$13)^(H$37-$C$37)</f>
        <v>0</v>
      </c>
      <c r="I43" s="97">
        <f>+-('4. Financial Due Diligence'!$D$17)*(1+'4. Financial Due Diligence'!$J$13)^(I$37-$C$37)</f>
        <v>0</v>
      </c>
      <c r="J43" s="97">
        <f>+-('4. Financial Due Diligence'!$D$17)*(1+'4. Financial Due Diligence'!$J$13)^(J$37-$C$37)</f>
        <v>0</v>
      </c>
      <c r="K43" s="97">
        <f>+-('4. Financial Due Diligence'!$D$17)*(1+'4. Financial Due Diligence'!$J$13)^(K$37-$C$37)</f>
        <v>0</v>
      </c>
      <c r="L43" s="97">
        <f>+-('4. Financial Due Diligence'!$D$17)*(1+'4. Financial Due Diligence'!$J$13)^(L$37-$C$37)</f>
        <v>0</v>
      </c>
      <c r="M43" s="97">
        <f>+-('4. Financial Due Diligence'!$D$17)*(1+'4. Financial Due Diligence'!$J$13)^(M$37-$C$37)</f>
        <v>0</v>
      </c>
      <c r="N43" s="97">
        <f>+-('4. Financial Due Diligence'!$D$17)*(1+'4. Financial Due Diligence'!$J$13)^(N$37-$C$37)</f>
        <v>0</v>
      </c>
      <c r="O43" s="97">
        <f>+-('4. Financial Due Diligence'!$D$17)*(1+'4. Financial Due Diligence'!$J$13)^(O$37-$C$37)</f>
        <v>0</v>
      </c>
      <c r="P43" s="97">
        <f>+-('4. Financial Due Diligence'!$D$17)*(1+'4. Financial Due Diligence'!$J$13)^(P$37-$C$37)</f>
        <v>0</v>
      </c>
      <c r="Q43" s="97">
        <f>+-('4. Financial Due Diligence'!$D$17)*(1+'4. Financial Due Diligence'!$J$13)^(Q$37-$C$37)</f>
        <v>0</v>
      </c>
      <c r="R43" s="97">
        <f>+-('4. Financial Due Diligence'!$D$17)*(1+'4. Financial Due Diligence'!$J$13)^(R$37-$C$37)</f>
        <v>0</v>
      </c>
      <c r="S43" s="97">
        <f>+-('4. Financial Due Diligence'!$D$17)*(1+'4. Financial Due Diligence'!$J$13)^(S$37-$C$37)</f>
        <v>0</v>
      </c>
      <c r="T43" s="97">
        <f>+-('4. Financial Due Diligence'!$D$17)*(1+'4. Financial Due Diligence'!$J$13)^(T$37-$C$37)</f>
        <v>0</v>
      </c>
      <c r="U43" s="97">
        <f>+-('4. Financial Due Diligence'!$D$17)*(1+'4. Financial Due Diligence'!$J$13)^(U$37-$C$37)</f>
        <v>0</v>
      </c>
      <c r="V43" s="97">
        <f>+-('4. Financial Due Diligence'!$D$17)*(1+'4. Financial Due Diligence'!$J$13)^(V$37-$C$37)</f>
        <v>0</v>
      </c>
      <c r="W43" s="97">
        <f>+-('4. Financial Due Diligence'!$D$17)*(1+'4. Financial Due Diligence'!$J$13)^(W$37-$C$37)</f>
        <v>0</v>
      </c>
      <c r="X43" s="97">
        <f>+-('4. Financial Due Diligence'!$D$17)*(1+'4. Financial Due Diligence'!$J$13)^(X$37-$C$37)</f>
        <v>0</v>
      </c>
      <c r="Y43" s="97">
        <f>+-('4. Financial Due Diligence'!$D$17)*(1+'4. Financial Due Diligence'!$J$13)^(Y$37-$C$37)</f>
        <v>0</v>
      </c>
      <c r="Z43" s="97">
        <f>+-('4. Financial Due Diligence'!$D$17)*(1+'4. Financial Due Diligence'!$J$13)^(Z$37-$C$37)</f>
        <v>0</v>
      </c>
      <c r="AA43" s="97">
        <f>+-('4. Financial Due Diligence'!$D$17)*(1+'4. Financial Due Diligence'!$J$13)^(AA$37-$C$37)</f>
        <v>0</v>
      </c>
      <c r="AB43" s="97">
        <f>+-('4. Financial Due Diligence'!$D$17)*(1+'4. Financial Due Diligence'!$J$13)^(AB$37-$C$37)</f>
        <v>0</v>
      </c>
      <c r="AC43" s="97">
        <f>+-('4. Financial Due Diligence'!$D$17)*(1+'4. Financial Due Diligence'!$J$13)^(AC$37-$C$37)</f>
        <v>0</v>
      </c>
      <c r="AD43" s="97">
        <f>+-('4. Financial Due Diligence'!$D$17)*(1+'4. Financial Due Diligence'!$J$13)^(AD$37-$C$37)</f>
        <v>0</v>
      </c>
      <c r="AE43" s="97">
        <f>+-('4. Financial Due Diligence'!$D$17)*(1+'4. Financial Due Diligence'!$J$13)^(AE$37-$C$37)</f>
        <v>0</v>
      </c>
      <c r="AF43" s="97">
        <f>+-('4. Financial Due Diligence'!$D$17)*(1+'4. Financial Due Diligence'!$J$13)^(AF$37-$C$37)</f>
        <v>0</v>
      </c>
      <c r="AG43" s="47"/>
    </row>
    <row r="44" spans="1:33" x14ac:dyDescent="0.35">
      <c r="A44" s="47"/>
      <c r="B44" s="4"/>
      <c r="C44" s="97"/>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47"/>
    </row>
    <row r="45" spans="1:33" x14ac:dyDescent="0.35">
      <c r="A45" s="47"/>
      <c r="B45" s="4" t="s">
        <v>294</v>
      </c>
      <c r="C45" s="98">
        <f t="shared" ref="C45:K45" si="6">+C62</f>
        <v>0</v>
      </c>
      <c r="D45" s="98">
        <f t="shared" si="6"/>
        <v>0</v>
      </c>
      <c r="E45" s="98">
        <f t="shared" si="6"/>
        <v>0</v>
      </c>
      <c r="F45" s="98">
        <f t="shared" si="6"/>
        <v>0</v>
      </c>
      <c r="G45" s="98">
        <f t="shared" si="6"/>
        <v>0</v>
      </c>
      <c r="H45" s="98">
        <f t="shared" si="6"/>
        <v>0</v>
      </c>
      <c r="I45" s="98">
        <f t="shared" si="6"/>
        <v>0</v>
      </c>
      <c r="J45" s="98">
        <f t="shared" si="6"/>
        <v>0</v>
      </c>
      <c r="K45" s="98">
        <f t="shared" si="6"/>
        <v>0</v>
      </c>
      <c r="L45" s="98">
        <f>+L62</f>
        <v>0</v>
      </c>
      <c r="M45" s="98">
        <f>+M62</f>
        <v>0</v>
      </c>
      <c r="N45" s="98">
        <f>+N62</f>
        <v>0</v>
      </c>
      <c r="O45" s="98">
        <f>+O62</f>
        <v>0</v>
      </c>
      <c r="P45" s="98">
        <f>+P62</f>
        <v>0</v>
      </c>
      <c r="Q45" s="98">
        <f t="shared" ref="Q45:AF45" si="7">+Q62</f>
        <v>0</v>
      </c>
      <c r="R45" s="98">
        <f t="shared" si="7"/>
        <v>0</v>
      </c>
      <c r="S45" s="98">
        <f t="shared" si="7"/>
        <v>0</v>
      </c>
      <c r="T45" s="98">
        <f t="shared" si="7"/>
        <v>0</v>
      </c>
      <c r="U45" s="98">
        <f t="shared" si="7"/>
        <v>0</v>
      </c>
      <c r="V45" s="98">
        <f t="shared" si="7"/>
        <v>0</v>
      </c>
      <c r="W45" s="98">
        <f t="shared" si="7"/>
        <v>0</v>
      </c>
      <c r="X45" s="98">
        <f t="shared" si="7"/>
        <v>0</v>
      </c>
      <c r="Y45" s="98">
        <f t="shared" si="7"/>
        <v>0</v>
      </c>
      <c r="Z45" s="98">
        <f t="shared" si="7"/>
        <v>0</v>
      </c>
      <c r="AA45" s="98">
        <f t="shared" si="7"/>
        <v>0</v>
      </c>
      <c r="AB45" s="98">
        <f t="shared" si="7"/>
        <v>0</v>
      </c>
      <c r="AC45" s="98">
        <f t="shared" si="7"/>
        <v>0</v>
      </c>
      <c r="AD45" s="98">
        <f t="shared" si="7"/>
        <v>0</v>
      </c>
      <c r="AE45" s="98">
        <f t="shared" si="7"/>
        <v>0</v>
      </c>
      <c r="AF45" s="98">
        <f t="shared" si="7"/>
        <v>0</v>
      </c>
      <c r="AG45" s="47"/>
    </row>
    <row r="46" spans="1:33" x14ac:dyDescent="0.35">
      <c r="A46" s="47"/>
      <c r="B46" s="99"/>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47"/>
    </row>
    <row r="47" spans="1:33" x14ac:dyDescent="0.35">
      <c r="A47" s="47"/>
      <c r="B47" s="101" t="s">
        <v>295</v>
      </c>
      <c r="C47" s="102">
        <f t="shared" ref="C47:K47" si="8">SUM(C39:C46)</f>
        <v>0</v>
      </c>
      <c r="D47" s="102">
        <f t="shared" si="8"/>
        <v>0</v>
      </c>
      <c r="E47" s="102">
        <f t="shared" si="8"/>
        <v>0</v>
      </c>
      <c r="F47" s="102">
        <f t="shared" si="8"/>
        <v>0</v>
      </c>
      <c r="G47" s="102">
        <f t="shared" si="8"/>
        <v>0</v>
      </c>
      <c r="H47" s="102">
        <f t="shared" si="8"/>
        <v>0</v>
      </c>
      <c r="I47" s="102">
        <f t="shared" si="8"/>
        <v>0</v>
      </c>
      <c r="J47" s="102">
        <f t="shared" si="8"/>
        <v>0</v>
      </c>
      <c r="K47" s="102">
        <f t="shared" si="8"/>
        <v>0</v>
      </c>
      <c r="L47" s="102">
        <f>SUM(L39:L46)</f>
        <v>0</v>
      </c>
      <c r="M47" s="102">
        <f>SUM(M39:M46)</f>
        <v>0</v>
      </c>
      <c r="N47" s="102">
        <f>SUM(N39:N46)</f>
        <v>0</v>
      </c>
      <c r="O47" s="102">
        <f>SUM(O39:O46)</f>
        <v>0</v>
      </c>
      <c r="P47" s="102">
        <f>SUM(P39:P46)</f>
        <v>0</v>
      </c>
      <c r="Q47" s="102">
        <f t="shared" ref="Q47:AF47" si="9">SUM(Q39:Q46)</f>
        <v>0</v>
      </c>
      <c r="R47" s="102">
        <f t="shared" si="9"/>
        <v>0</v>
      </c>
      <c r="S47" s="102">
        <f t="shared" si="9"/>
        <v>0</v>
      </c>
      <c r="T47" s="102">
        <f t="shared" si="9"/>
        <v>0</v>
      </c>
      <c r="U47" s="102">
        <f t="shared" si="9"/>
        <v>0</v>
      </c>
      <c r="V47" s="102">
        <f t="shared" si="9"/>
        <v>0</v>
      </c>
      <c r="W47" s="102">
        <f t="shared" si="9"/>
        <v>0</v>
      </c>
      <c r="X47" s="102">
        <f t="shared" si="9"/>
        <v>0</v>
      </c>
      <c r="Y47" s="102">
        <f t="shared" si="9"/>
        <v>0</v>
      </c>
      <c r="Z47" s="102">
        <f t="shared" si="9"/>
        <v>0</v>
      </c>
      <c r="AA47" s="102">
        <f t="shared" si="9"/>
        <v>0</v>
      </c>
      <c r="AB47" s="102">
        <f t="shared" si="9"/>
        <v>0</v>
      </c>
      <c r="AC47" s="102">
        <f t="shared" si="9"/>
        <v>0</v>
      </c>
      <c r="AD47" s="102">
        <f t="shared" si="9"/>
        <v>0</v>
      </c>
      <c r="AE47" s="102">
        <f t="shared" si="9"/>
        <v>0</v>
      </c>
      <c r="AF47" s="102">
        <f t="shared" si="9"/>
        <v>0</v>
      </c>
      <c r="AG47" s="47"/>
    </row>
    <row r="48" spans="1:33" x14ac:dyDescent="0.35">
      <c r="A48" s="47"/>
      <c r="B48" s="103"/>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47"/>
    </row>
    <row r="49" spans="1:33" x14ac:dyDescent="0.35">
      <c r="A49" s="47"/>
      <c r="B49" s="103" t="s">
        <v>238</v>
      </c>
      <c r="C49" s="104">
        <f>-(IF((C47)&lt;0,0,(C47)*'4. Financial Due Diligence'!$J$9))</f>
        <v>0</v>
      </c>
      <c r="D49" s="104">
        <f>-(IF((D47)&lt;0,0,(D47)*'4. Financial Due Diligence'!$J$9))</f>
        <v>0</v>
      </c>
      <c r="E49" s="104">
        <f>-(IF((E47)&lt;0,0,(E47)*'4. Financial Due Diligence'!$J$9))</f>
        <v>0</v>
      </c>
      <c r="F49" s="104">
        <f>-(IF((F47)&lt;0,0,(F47)*'4. Financial Due Diligence'!$J$9))</f>
        <v>0</v>
      </c>
      <c r="G49" s="104">
        <f>-(IF((G47)&lt;0,0,(G47)*'4. Financial Due Diligence'!$J$9))</f>
        <v>0</v>
      </c>
      <c r="H49" s="104">
        <f>-(IF((H47)&lt;0,0,(H47)*'4. Financial Due Diligence'!$J$9))</f>
        <v>0</v>
      </c>
      <c r="I49" s="104">
        <f>-(IF((I47)&lt;0,0,(I47)*'4. Financial Due Diligence'!$J$9))</f>
        <v>0</v>
      </c>
      <c r="J49" s="104">
        <f>-(IF((J47)&lt;0,0,(J47)*'4. Financial Due Diligence'!$J$9))</f>
        <v>0</v>
      </c>
      <c r="K49" s="104">
        <f>-(IF((K47)&lt;0,0,(K47)*'4. Financial Due Diligence'!$J$9))</f>
        <v>0</v>
      </c>
      <c r="L49" s="104">
        <f>-(IF((L47)&lt;0,0,(L47)*'4. Financial Due Diligence'!$J$9))</f>
        <v>0</v>
      </c>
      <c r="M49" s="104">
        <f>-(IF((M47)&lt;0,0,(M47)*'4. Financial Due Diligence'!$J$9))</f>
        <v>0</v>
      </c>
      <c r="N49" s="104">
        <f>-(IF((N47)&lt;0,0,(N47)*'4. Financial Due Diligence'!$J$9))</f>
        <v>0</v>
      </c>
      <c r="O49" s="104">
        <f>-(IF((O47)&lt;0,0,(O47)*'4. Financial Due Diligence'!$J$9))</f>
        <v>0</v>
      </c>
      <c r="P49" s="104">
        <f>-(IF((P47)&lt;0,0,(P47)*'4. Financial Due Diligence'!$J$9))</f>
        <v>0</v>
      </c>
      <c r="Q49" s="104">
        <f>-(IF((Q47)&lt;0,0,(Q47)*'4. Financial Due Diligence'!$J$9))</f>
        <v>0</v>
      </c>
      <c r="R49" s="104">
        <f>-(IF((R47)&lt;0,0,(R47)*'4. Financial Due Diligence'!$J$9))</f>
        <v>0</v>
      </c>
      <c r="S49" s="104">
        <f>-(IF((S47)&lt;0,0,(S47)*'4. Financial Due Diligence'!$J$9))</f>
        <v>0</v>
      </c>
      <c r="T49" s="104">
        <f>-(IF((T47)&lt;0,0,(T47)*'4. Financial Due Diligence'!$J$9))</f>
        <v>0</v>
      </c>
      <c r="U49" s="104">
        <f>-(IF((U47)&lt;0,0,(U47)*'4. Financial Due Diligence'!$J$9))</f>
        <v>0</v>
      </c>
      <c r="V49" s="104">
        <f>-(IF((V47)&lt;0,0,(V47)*'4. Financial Due Diligence'!$J$9))</f>
        <v>0</v>
      </c>
      <c r="W49" s="104">
        <f>-(IF((W47)&lt;0,0,(W47)*'4. Financial Due Diligence'!$J$9))</f>
        <v>0</v>
      </c>
      <c r="X49" s="104">
        <f>-(IF((X47)&lt;0,0,(X47)*'4. Financial Due Diligence'!$J$9))</f>
        <v>0</v>
      </c>
      <c r="Y49" s="104">
        <f>-(IF((Y47)&lt;0,0,(Y47)*'4. Financial Due Diligence'!$J$9))</f>
        <v>0</v>
      </c>
      <c r="Z49" s="104">
        <f>-(IF((Z47)&lt;0,0,(Z47)*'4. Financial Due Diligence'!$J$9))</f>
        <v>0</v>
      </c>
      <c r="AA49" s="104">
        <f>-(IF((AA47)&lt;0,0,(AA47)*'4. Financial Due Diligence'!$J$9))</f>
        <v>0</v>
      </c>
      <c r="AB49" s="104">
        <f>-(IF((AB47)&lt;0,0,(AB47)*'4. Financial Due Diligence'!$J$9))</f>
        <v>0</v>
      </c>
      <c r="AC49" s="104">
        <f>-(IF((AC47)&lt;0,0,(AC47)*'4. Financial Due Diligence'!$J$9))</f>
        <v>0</v>
      </c>
      <c r="AD49" s="104">
        <f>-(IF((AD47)&lt;0,0,(AD47)*'4. Financial Due Diligence'!$J$9))</f>
        <v>0</v>
      </c>
      <c r="AE49" s="104">
        <f>-(IF((AE47)&lt;0,0,(AE47)*'4. Financial Due Diligence'!$J$9))</f>
        <v>0</v>
      </c>
      <c r="AF49" s="104">
        <f>-(IF((AF47)&lt;0,0,(AF47)*'4. Financial Due Diligence'!$J$9))</f>
        <v>0</v>
      </c>
      <c r="AG49" s="47"/>
    </row>
    <row r="50" spans="1:33" x14ac:dyDescent="0.35">
      <c r="A50" s="47"/>
      <c r="B50" s="105"/>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47"/>
    </row>
    <row r="51" spans="1:33" x14ac:dyDescent="0.35">
      <c r="A51" s="47"/>
      <c r="B51" s="107" t="s">
        <v>296</v>
      </c>
      <c r="C51" s="108">
        <f t="shared" ref="C51:K51" si="10">SUM(C47:C50)</f>
        <v>0</v>
      </c>
      <c r="D51" s="108">
        <f t="shared" si="10"/>
        <v>0</v>
      </c>
      <c r="E51" s="108">
        <f t="shared" si="10"/>
        <v>0</v>
      </c>
      <c r="F51" s="108">
        <f t="shared" si="10"/>
        <v>0</v>
      </c>
      <c r="G51" s="108">
        <f t="shared" si="10"/>
        <v>0</v>
      </c>
      <c r="H51" s="108">
        <f t="shared" si="10"/>
        <v>0</v>
      </c>
      <c r="I51" s="108">
        <f t="shared" si="10"/>
        <v>0</v>
      </c>
      <c r="J51" s="108">
        <f t="shared" si="10"/>
        <v>0</v>
      </c>
      <c r="K51" s="108">
        <f t="shared" si="10"/>
        <v>0</v>
      </c>
      <c r="L51" s="108">
        <f>SUM(L47:L50)</f>
        <v>0</v>
      </c>
      <c r="M51" s="108">
        <f>SUM(M47:M50)</f>
        <v>0</v>
      </c>
      <c r="N51" s="108">
        <f>SUM(N47:N50)</f>
        <v>0</v>
      </c>
      <c r="O51" s="108">
        <f>SUM(O47:O50)</f>
        <v>0</v>
      </c>
      <c r="P51" s="108">
        <f>SUM(P47:P50)</f>
        <v>0</v>
      </c>
      <c r="Q51" s="108">
        <f t="shared" ref="Q51:AF51" si="11">SUM(Q47:Q50)</f>
        <v>0</v>
      </c>
      <c r="R51" s="108">
        <f t="shared" si="11"/>
        <v>0</v>
      </c>
      <c r="S51" s="108">
        <f t="shared" si="11"/>
        <v>0</v>
      </c>
      <c r="T51" s="108">
        <f t="shared" si="11"/>
        <v>0</v>
      </c>
      <c r="U51" s="108">
        <f t="shared" si="11"/>
        <v>0</v>
      </c>
      <c r="V51" s="108">
        <f t="shared" si="11"/>
        <v>0</v>
      </c>
      <c r="W51" s="108">
        <f t="shared" si="11"/>
        <v>0</v>
      </c>
      <c r="X51" s="108">
        <f t="shared" si="11"/>
        <v>0</v>
      </c>
      <c r="Y51" s="108">
        <f t="shared" si="11"/>
        <v>0</v>
      </c>
      <c r="Z51" s="108">
        <f t="shared" si="11"/>
        <v>0</v>
      </c>
      <c r="AA51" s="108">
        <f t="shared" si="11"/>
        <v>0</v>
      </c>
      <c r="AB51" s="108">
        <f t="shared" si="11"/>
        <v>0</v>
      </c>
      <c r="AC51" s="108">
        <f t="shared" si="11"/>
        <v>0</v>
      </c>
      <c r="AD51" s="108">
        <f t="shared" si="11"/>
        <v>0</v>
      </c>
      <c r="AE51" s="108">
        <f t="shared" si="11"/>
        <v>0</v>
      </c>
      <c r="AF51" s="108">
        <f t="shared" si="11"/>
        <v>0</v>
      </c>
      <c r="AG51" s="47"/>
    </row>
    <row r="52" spans="1:33" x14ac:dyDescent="0.35">
      <c r="A52" s="47"/>
      <c r="B52" s="4"/>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47"/>
    </row>
    <row r="53" spans="1:33" x14ac:dyDescent="0.35">
      <c r="A53" s="47"/>
      <c r="B53" s="4" t="s">
        <v>297</v>
      </c>
      <c r="C53" s="97">
        <f>-(C39*0.04)</f>
        <v>0</v>
      </c>
      <c r="D53" s="97">
        <f t="shared" ref="D53:K53" si="12">-(D39*0.04)</f>
        <v>0</v>
      </c>
      <c r="E53" s="97">
        <f t="shared" si="12"/>
        <v>0</v>
      </c>
      <c r="F53" s="97">
        <f t="shared" si="12"/>
        <v>0</v>
      </c>
      <c r="G53" s="97">
        <f t="shared" si="12"/>
        <v>0</v>
      </c>
      <c r="H53" s="97">
        <f t="shared" si="12"/>
        <v>0</v>
      </c>
      <c r="I53" s="97">
        <f t="shared" si="12"/>
        <v>0</v>
      </c>
      <c r="J53" s="97">
        <f t="shared" si="12"/>
        <v>0</v>
      </c>
      <c r="K53" s="97">
        <f t="shared" si="12"/>
        <v>0</v>
      </c>
      <c r="L53" s="97">
        <f>-(L39*0.04)</f>
        <v>0</v>
      </c>
      <c r="M53" s="97">
        <f>-(M39*0.04)</f>
        <v>0</v>
      </c>
      <c r="N53" s="97">
        <f>-(N39*0.04)</f>
        <v>0</v>
      </c>
      <c r="O53" s="97">
        <f>-(O39*0.04)</f>
        <v>0</v>
      </c>
      <c r="P53" s="97">
        <f>-(P39*0.04)</f>
        <v>0</v>
      </c>
      <c r="Q53" s="97">
        <f t="shared" ref="Q53:AF53" si="13">-(Q39*0.04)</f>
        <v>0</v>
      </c>
      <c r="R53" s="97">
        <f t="shared" si="13"/>
        <v>0</v>
      </c>
      <c r="S53" s="97">
        <f t="shared" si="13"/>
        <v>0</v>
      </c>
      <c r="T53" s="97">
        <f t="shared" si="13"/>
        <v>0</v>
      </c>
      <c r="U53" s="97">
        <f t="shared" si="13"/>
        <v>0</v>
      </c>
      <c r="V53" s="97">
        <f t="shared" si="13"/>
        <v>0</v>
      </c>
      <c r="W53" s="97">
        <f t="shared" si="13"/>
        <v>0</v>
      </c>
      <c r="X53" s="97">
        <f t="shared" si="13"/>
        <v>0</v>
      </c>
      <c r="Y53" s="97">
        <f t="shared" si="13"/>
        <v>0</v>
      </c>
      <c r="Z53" s="97">
        <f t="shared" si="13"/>
        <v>0</v>
      </c>
      <c r="AA53" s="97">
        <f t="shared" si="13"/>
        <v>0</v>
      </c>
      <c r="AB53" s="97">
        <f t="shared" si="13"/>
        <v>0</v>
      </c>
      <c r="AC53" s="97">
        <f t="shared" si="13"/>
        <v>0</v>
      </c>
      <c r="AD53" s="97">
        <f t="shared" si="13"/>
        <v>0</v>
      </c>
      <c r="AE53" s="97">
        <f t="shared" si="13"/>
        <v>0</v>
      </c>
      <c r="AF53" s="97">
        <f t="shared" si="13"/>
        <v>0</v>
      </c>
      <c r="AG53" s="47"/>
    </row>
    <row r="54" spans="1:33" x14ac:dyDescent="0.35">
      <c r="A54" s="47"/>
      <c r="B54" s="4"/>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47"/>
    </row>
    <row r="55" spans="1:33" x14ac:dyDescent="0.35">
      <c r="A55" s="47"/>
      <c r="B55" s="4" t="s">
        <v>298</v>
      </c>
      <c r="C55" s="98">
        <f t="shared" ref="C55:K55" si="14">C63</f>
        <v>0</v>
      </c>
      <c r="D55" s="98">
        <f t="shared" si="14"/>
        <v>0</v>
      </c>
      <c r="E55" s="98">
        <f t="shared" si="14"/>
        <v>0</v>
      </c>
      <c r="F55" s="98">
        <f t="shared" si="14"/>
        <v>0</v>
      </c>
      <c r="G55" s="98">
        <f t="shared" si="14"/>
        <v>0</v>
      </c>
      <c r="H55" s="98">
        <f t="shared" si="14"/>
        <v>0</v>
      </c>
      <c r="I55" s="98">
        <f t="shared" si="14"/>
        <v>0</v>
      </c>
      <c r="J55" s="98">
        <f t="shared" si="14"/>
        <v>0</v>
      </c>
      <c r="K55" s="98">
        <f t="shared" si="14"/>
        <v>0</v>
      </c>
      <c r="L55" s="98">
        <f>L63</f>
        <v>0</v>
      </c>
      <c r="M55" s="98">
        <f>M63</f>
        <v>0</v>
      </c>
      <c r="N55" s="98">
        <f>N63</f>
        <v>0</v>
      </c>
      <c r="O55" s="98">
        <f>O63</f>
        <v>0</v>
      </c>
      <c r="P55" s="98">
        <f>P63</f>
        <v>0</v>
      </c>
      <c r="Q55" s="98">
        <f t="shared" ref="Q55:AF55" si="15">Q63</f>
        <v>0</v>
      </c>
      <c r="R55" s="98">
        <f t="shared" si="15"/>
        <v>0</v>
      </c>
      <c r="S55" s="98">
        <f t="shared" si="15"/>
        <v>0</v>
      </c>
      <c r="T55" s="98">
        <f t="shared" si="15"/>
        <v>0</v>
      </c>
      <c r="U55" s="98">
        <f t="shared" si="15"/>
        <v>0</v>
      </c>
      <c r="V55" s="98">
        <f t="shared" si="15"/>
        <v>0</v>
      </c>
      <c r="W55" s="98">
        <f t="shared" si="15"/>
        <v>0</v>
      </c>
      <c r="X55" s="98">
        <f t="shared" si="15"/>
        <v>0</v>
      </c>
      <c r="Y55" s="98">
        <f t="shared" si="15"/>
        <v>0</v>
      </c>
      <c r="Z55" s="98">
        <f t="shared" si="15"/>
        <v>0</v>
      </c>
      <c r="AA55" s="98">
        <f t="shared" si="15"/>
        <v>0</v>
      </c>
      <c r="AB55" s="98">
        <f t="shared" si="15"/>
        <v>0</v>
      </c>
      <c r="AC55" s="98">
        <f t="shared" si="15"/>
        <v>0</v>
      </c>
      <c r="AD55" s="98">
        <f t="shared" si="15"/>
        <v>0</v>
      </c>
      <c r="AE55" s="98">
        <f t="shared" si="15"/>
        <v>0</v>
      </c>
      <c r="AF55" s="98">
        <f t="shared" si="15"/>
        <v>0</v>
      </c>
      <c r="AG55" s="47"/>
    </row>
    <row r="56" spans="1:33" x14ac:dyDescent="0.35">
      <c r="A56" s="47"/>
      <c r="B56" s="4"/>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47"/>
    </row>
    <row r="57" spans="1:33" ht="19.5" x14ac:dyDescent="0.35">
      <c r="A57" s="47"/>
      <c r="B57" s="112" t="s">
        <v>299</v>
      </c>
      <c r="C57" s="113">
        <f t="shared" ref="C57:K57" si="16">SUM(C51:C56)</f>
        <v>0</v>
      </c>
      <c r="D57" s="113">
        <f t="shared" si="16"/>
        <v>0</v>
      </c>
      <c r="E57" s="113">
        <f t="shared" si="16"/>
        <v>0</v>
      </c>
      <c r="F57" s="113">
        <f t="shared" si="16"/>
        <v>0</v>
      </c>
      <c r="G57" s="113">
        <f t="shared" si="16"/>
        <v>0</v>
      </c>
      <c r="H57" s="113">
        <f t="shared" si="16"/>
        <v>0</v>
      </c>
      <c r="I57" s="113">
        <f t="shared" si="16"/>
        <v>0</v>
      </c>
      <c r="J57" s="113">
        <f t="shared" si="16"/>
        <v>0</v>
      </c>
      <c r="K57" s="113">
        <f t="shared" si="16"/>
        <v>0</v>
      </c>
      <c r="L57" s="113">
        <f>SUM(L51:L56)</f>
        <v>0</v>
      </c>
      <c r="M57" s="113">
        <f>SUM(M51:M56)</f>
        <v>0</v>
      </c>
      <c r="N57" s="113">
        <f>SUM(N51:N56)</f>
        <v>0</v>
      </c>
      <c r="O57" s="113">
        <f>SUM(O51:O56)</f>
        <v>0</v>
      </c>
      <c r="P57" s="113">
        <f>SUM(P51:P56)</f>
        <v>0</v>
      </c>
      <c r="Q57" s="113">
        <f t="shared" ref="Q57:AF57" si="17">SUM(Q51:Q56)</f>
        <v>0</v>
      </c>
      <c r="R57" s="113">
        <f t="shared" si="17"/>
        <v>0</v>
      </c>
      <c r="S57" s="113">
        <f t="shared" si="17"/>
        <v>0</v>
      </c>
      <c r="T57" s="113">
        <f t="shared" si="17"/>
        <v>0</v>
      </c>
      <c r="U57" s="113">
        <f t="shared" si="17"/>
        <v>0</v>
      </c>
      <c r="V57" s="113">
        <f t="shared" si="17"/>
        <v>0</v>
      </c>
      <c r="W57" s="113">
        <f t="shared" si="17"/>
        <v>0</v>
      </c>
      <c r="X57" s="113">
        <f t="shared" si="17"/>
        <v>0</v>
      </c>
      <c r="Y57" s="113">
        <f t="shared" si="17"/>
        <v>0</v>
      </c>
      <c r="Z57" s="113">
        <f t="shared" si="17"/>
        <v>0</v>
      </c>
      <c r="AA57" s="113">
        <f t="shared" si="17"/>
        <v>0</v>
      </c>
      <c r="AB57" s="113">
        <f t="shared" si="17"/>
        <v>0</v>
      </c>
      <c r="AC57" s="113">
        <f t="shared" si="17"/>
        <v>0</v>
      </c>
      <c r="AD57" s="113">
        <f t="shared" si="17"/>
        <v>0</v>
      </c>
      <c r="AE57" s="113">
        <f t="shared" si="17"/>
        <v>0</v>
      </c>
      <c r="AF57" s="113">
        <f t="shared" si="17"/>
        <v>0</v>
      </c>
      <c r="AG57" s="47"/>
    </row>
    <row r="58" spans="1:33" ht="18" thickBot="1" x14ac:dyDescent="0.4">
      <c r="A58" s="47"/>
      <c r="B58" s="109" t="s">
        <v>300</v>
      </c>
      <c r="C58" s="110">
        <f t="shared" ref="C58:K58" si="18">(-C53)+C57</f>
        <v>0</v>
      </c>
      <c r="D58" s="110">
        <f t="shared" si="18"/>
        <v>0</v>
      </c>
      <c r="E58" s="110">
        <f t="shared" si="18"/>
        <v>0</v>
      </c>
      <c r="F58" s="110">
        <f t="shared" si="18"/>
        <v>0</v>
      </c>
      <c r="G58" s="110">
        <f t="shared" si="18"/>
        <v>0</v>
      </c>
      <c r="H58" s="110">
        <f t="shared" si="18"/>
        <v>0</v>
      </c>
      <c r="I58" s="110">
        <f t="shared" si="18"/>
        <v>0</v>
      </c>
      <c r="J58" s="110">
        <f t="shared" si="18"/>
        <v>0</v>
      </c>
      <c r="K58" s="110">
        <f t="shared" si="18"/>
        <v>0</v>
      </c>
      <c r="L58" s="110">
        <f>(-L53)+L57</f>
        <v>0</v>
      </c>
      <c r="M58" s="110">
        <f>(-M53)+M57</f>
        <v>0</v>
      </c>
      <c r="N58" s="110">
        <f>(-N53)+N57</f>
        <v>0</v>
      </c>
      <c r="O58" s="110">
        <f>(-O53)+O57</f>
        <v>0</v>
      </c>
      <c r="P58" s="110">
        <f>(-P53)+P57</f>
        <v>0</v>
      </c>
      <c r="Q58" s="110">
        <f t="shared" ref="Q58:AF58" si="19">(-Q53)+Q57</f>
        <v>0</v>
      </c>
      <c r="R58" s="110">
        <f t="shared" si="19"/>
        <v>0</v>
      </c>
      <c r="S58" s="110">
        <f t="shared" si="19"/>
        <v>0</v>
      </c>
      <c r="T58" s="110">
        <f t="shared" si="19"/>
        <v>0</v>
      </c>
      <c r="U58" s="110">
        <f t="shared" si="19"/>
        <v>0</v>
      </c>
      <c r="V58" s="110">
        <f t="shared" si="19"/>
        <v>0</v>
      </c>
      <c r="W58" s="110">
        <f t="shared" si="19"/>
        <v>0</v>
      </c>
      <c r="X58" s="110">
        <f t="shared" si="19"/>
        <v>0</v>
      </c>
      <c r="Y58" s="110">
        <f t="shared" si="19"/>
        <v>0</v>
      </c>
      <c r="Z58" s="110">
        <f t="shared" si="19"/>
        <v>0</v>
      </c>
      <c r="AA58" s="110">
        <f t="shared" si="19"/>
        <v>0</v>
      </c>
      <c r="AB58" s="110">
        <f t="shared" si="19"/>
        <v>0</v>
      </c>
      <c r="AC58" s="110">
        <f t="shared" si="19"/>
        <v>0</v>
      </c>
      <c r="AD58" s="110">
        <f t="shared" si="19"/>
        <v>0</v>
      </c>
      <c r="AE58" s="110">
        <f t="shared" si="19"/>
        <v>0</v>
      </c>
      <c r="AF58" s="110">
        <f t="shared" si="19"/>
        <v>0</v>
      </c>
      <c r="AG58" s="47"/>
    </row>
    <row r="59" spans="1:33" ht="19.5" x14ac:dyDescent="0.35">
      <c r="A59" s="47"/>
      <c r="B59" s="112" t="s">
        <v>301</v>
      </c>
      <c r="C59" s="113">
        <f>C58</f>
        <v>0</v>
      </c>
      <c r="D59" s="113">
        <f t="shared" ref="D59:J59" si="20">C59+D58</f>
        <v>0</v>
      </c>
      <c r="E59" s="113">
        <f t="shared" si="20"/>
        <v>0</v>
      </c>
      <c r="F59" s="113">
        <f>E59+F58</f>
        <v>0</v>
      </c>
      <c r="G59" s="113">
        <f t="shared" si="20"/>
        <v>0</v>
      </c>
      <c r="H59" s="113">
        <f t="shared" si="20"/>
        <v>0</v>
      </c>
      <c r="I59" s="113">
        <f t="shared" si="20"/>
        <v>0</v>
      </c>
      <c r="J59" s="113">
        <f t="shared" si="20"/>
        <v>0</v>
      </c>
      <c r="K59" s="113">
        <f>J59+K58</f>
        <v>0</v>
      </c>
      <c r="L59" s="113">
        <f t="shared" ref="L59:Q59" si="21">K59+L58</f>
        <v>0</v>
      </c>
      <c r="M59" s="113">
        <f t="shared" si="21"/>
        <v>0</v>
      </c>
      <c r="N59" s="113">
        <f t="shared" si="21"/>
        <v>0</v>
      </c>
      <c r="O59" s="113">
        <f t="shared" si="21"/>
        <v>0</v>
      </c>
      <c r="P59" s="113">
        <f t="shared" si="21"/>
        <v>0</v>
      </c>
      <c r="Q59" s="113">
        <f t="shared" si="21"/>
        <v>0</v>
      </c>
      <c r="R59" s="113">
        <f t="shared" ref="R59:AF59" si="22">Q59+R58</f>
        <v>0</v>
      </c>
      <c r="S59" s="113">
        <f t="shared" si="22"/>
        <v>0</v>
      </c>
      <c r="T59" s="113">
        <f t="shared" si="22"/>
        <v>0</v>
      </c>
      <c r="U59" s="113">
        <f t="shared" si="22"/>
        <v>0</v>
      </c>
      <c r="V59" s="113">
        <f t="shared" si="22"/>
        <v>0</v>
      </c>
      <c r="W59" s="113">
        <f t="shared" si="22"/>
        <v>0</v>
      </c>
      <c r="X59" s="113">
        <f t="shared" si="22"/>
        <v>0</v>
      </c>
      <c r="Y59" s="113">
        <f t="shared" si="22"/>
        <v>0</v>
      </c>
      <c r="Z59" s="113">
        <f t="shared" si="22"/>
        <v>0</v>
      </c>
      <c r="AA59" s="113">
        <f t="shared" si="22"/>
        <v>0</v>
      </c>
      <c r="AB59" s="113">
        <f t="shared" si="22"/>
        <v>0</v>
      </c>
      <c r="AC59" s="113">
        <f t="shared" si="22"/>
        <v>0</v>
      </c>
      <c r="AD59" s="113">
        <f t="shared" si="22"/>
        <v>0</v>
      </c>
      <c r="AE59" s="113">
        <f t="shared" si="22"/>
        <v>0</v>
      </c>
      <c r="AF59" s="113">
        <f t="shared" si="22"/>
        <v>0</v>
      </c>
      <c r="AG59" s="47"/>
    </row>
    <row r="60" spans="1:33" x14ac:dyDescent="0.35">
      <c r="A60" s="47"/>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47"/>
    </row>
    <row r="61" spans="1:33" s="8" customFormat="1" x14ac:dyDescent="0.35">
      <c r="A61" s="47"/>
      <c r="B61" s="21" t="s">
        <v>302</v>
      </c>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47"/>
    </row>
    <row r="62" spans="1:33" s="8" customFormat="1" ht="13.5" x14ac:dyDescent="0.3">
      <c r="A62" s="47"/>
      <c r="B62" s="22" t="s">
        <v>303</v>
      </c>
      <c r="C62" s="23">
        <f>IFERROR(IPMT('4. Financial Due Diligence'!$J$14,C37,'4. Financial Due Diligence'!$J$15,Bankloan),0)</f>
        <v>0</v>
      </c>
      <c r="D62" s="23">
        <f>IFERROR(IPMT('4. Financial Due Diligence'!$J$14,D37,'4. Financial Due Diligence'!$J$15,Bankloan),0)</f>
        <v>0</v>
      </c>
      <c r="E62" s="23">
        <f>IFERROR(IPMT('4. Financial Due Diligence'!$J$14,E37,'4. Financial Due Diligence'!$J$15,Bankloan),0)</f>
        <v>0</v>
      </c>
      <c r="F62" s="23">
        <f>IFERROR(IPMT('4. Financial Due Diligence'!$J$14,F37,'4. Financial Due Diligence'!$J$15,Bankloan),0)</f>
        <v>0</v>
      </c>
      <c r="G62" s="23">
        <f>IFERROR(IPMT('4. Financial Due Diligence'!$J$14,G37,'4. Financial Due Diligence'!$J$15,Bankloan),0)</f>
        <v>0</v>
      </c>
      <c r="H62" s="23">
        <f>IFERROR(IPMT('4. Financial Due Diligence'!$J$14,H37,'4. Financial Due Diligence'!$J$15,Bankloan),0)</f>
        <v>0</v>
      </c>
      <c r="I62" s="23">
        <f>IFERROR(IPMT('4. Financial Due Diligence'!$J$14,I37,'4. Financial Due Diligence'!$J$15,Bankloan),0)</f>
        <v>0</v>
      </c>
      <c r="J62" s="23">
        <f>IFERROR(IPMT('4. Financial Due Diligence'!$J$14,J37,'4. Financial Due Diligence'!$J$15,Bankloan),0)</f>
        <v>0</v>
      </c>
      <c r="K62" s="23">
        <f>IFERROR(IPMT('4. Financial Due Diligence'!$J$14,K37,'4. Financial Due Diligence'!$J$15,Bankloan),0)</f>
        <v>0</v>
      </c>
      <c r="L62" s="23">
        <f>IFERROR(IPMT('4. Financial Due Diligence'!$J$14,L37,'4. Financial Due Diligence'!$J$15,Bankloan),0)</f>
        <v>0</v>
      </c>
      <c r="M62" s="23">
        <f>IFERROR(IPMT('4. Financial Due Diligence'!$J$14,M37,'4. Financial Due Diligence'!$J$15,Bankloan),0)</f>
        <v>0</v>
      </c>
      <c r="N62" s="23">
        <f>IFERROR(IPMT('4. Financial Due Diligence'!$J$14,N37,'4. Financial Due Diligence'!$J$15,Bankloan),0)</f>
        <v>0</v>
      </c>
      <c r="O62" s="23">
        <f>IFERROR(IPMT('4. Financial Due Diligence'!$J$14,O37,'4. Financial Due Diligence'!$J$15,Bankloan),0)</f>
        <v>0</v>
      </c>
      <c r="P62" s="23">
        <f>IFERROR(IPMT('4. Financial Due Diligence'!$J$14,P37,'4. Financial Due Diligence'!$J$15,Bankloan),0)</f>
        <v>0</v>
      </c>
      <c r="Q62" s="23">
        <f>IFERROR(IPMT('4. Financial Due Diligence'!$J$14,Q37,'4. Financial Due Diligence'!$J$15,Bankloan),0)</f>
        <v>0</v>
      </c>
      <c r="R62" s="23">
        <f>IFERROR(IPMT('4. Financial Due Diligence'!$J$14,R37,'4. Financial Due Diligence'!$J$15,Bankloan),0)</f>
        <v>0</v>
      </c>
      <c r="S62" s="23">
        <f>IFERROR(IPMT('4. Financial Due Diligence'!$J$14,S37,'4. Financial Due Diligence'!$J$15,Bankloan),0)</f>
        <v>0</v>
      </c>
      <c r="T62" s="23">
        <f>IFERROR(IPMT('4. Financial Due Diligence'!$J$14,T37,'4. Financial Due Diligence'!$J$15,Bankloan),0)</f>
        <v>0</v>
      </c>
      <c r="U62" s="23">
        <f>IFERROR(IPMT('4. Financial Due Diligence'!$J$14,U37,'4. Financial Due Diligence'!$J$15,Bankloan),0)</f>
        <v>0</v>
      </c>
      <c r="V62" s="23">
        <f>IFERROR(IPMT('4. Financial Due Diligence'!$J$14,V37,'4. Financial Due Diligence'!$J$15,Bankloan),0)</f>
        <v>0</v>
      </c>
      <c r="W62" s="23">
        <f>IFERROR(IPMT('4. Financial Due Diligence'!$J$14,W37,'4. Financial Due Diligence'!$J$15,Bankloan),0)</f>
        <v>0</v>
      </c>
      <c r="X62" s="23">
        <f>IFERROR(IPMT('4. Financial Due Diligence'!$J$14,X37,'4. Financial Due Diligence'!$J$15,Bankloan),0)</f>
        <v>0</v>
      </c>
      <c r="Y62" s="23">
        <f>IFERROR(IPMT('4. Financial Due Diligence'!$J$14,Y37,'4. Financial Due Diligence'!$J$15,Bankloan),0)</f>
        <v>0</v>
      </c>
      <c r="Z62" s="23">
        <f>IFERROR(IPMT('4. Financial Due Diligence'!$J$14,Z37,'4. Financial Due Diligence'!$J$15,Bankloan),0)</f>
        <v>0</v>
      </c>
      <c r="AA62" s="23">
        <f>IFERROR(IPMT('4. Financial Due Diligence'!$J$14,AA37,'4. Financial Due Diligence'!$J$15,Bankloan),0)</f>
        <v>0</v>
      </c>
      <c r="AB62" s="23">
        <f>IFERROR(IPMT('4. Financial Due Diligence'!$J$14,AB37,'4. Financial Due Diligence'!$J$15,Bankloan),0)</f>
        <v>0</v>
      </c>
      <c r="AC62" s="23">
        <f>IFERROR(IPMT('4. Financial Due Diligence'!$J$14,AC37,'4. Financial Due Diligence'!$J$15,Bankloan),0)</f>
        <v>0</v>
      </c>
      <c r="AD62" s="23">
        <f>IFERROR(IPMT('4. Financial Due Diligence'!$J$14,AD37,'4. Financial Due Diligence'!$J$15,Bankloan),0)</f>
        <v>0</v>
      </c>
      <c r="AE62" s="23">
        <f>IFERROR(IPMT('4. Financial Due Diligence'!$J$14,AE37,'4. Financial Due Diligence'!$J$15,Bankloan),0)</f>
        <v>0</v>
      </c>
      <c r="AF62" s="23">
        <f>IFERROR(IPMT('4. Financial Due Diligence'!$J$14,AF37,'4. Financial Due Diligence'!$J$15,Bankloan),0)</f>
        <v>0</v>
      </c>
      <c r="AG62" s="47"/>
    </row>
    <row r="63" spans="1:33" s="8" customFormat="1" ht="13.5" x14ac:dyDescent="0.3">
      <c r="A63" s="47"/>
      <c r="B63" s="22" t="s">
        <v>304</v>
      </c>
      <c r="C63" s="23">
        <f>IFERROR(PPMT('4. Financial Due Diligence'!$J$14,C37,'4. Financial Due Diligence'!$J$15,Bankloan),0)</f>
        <v>0</v>
      </c>
      <c r="D63" s="23">
        <f>IFERROR(PPMT('4. Financial Due Diligence'!$J$14,D37,'4. Financial Due Diligence'!$J$15,Bankloan),0)</f>
        <v>0</v>
      </c>
      <c r="E63" s="23">
        <f>IFERROR(PPMT('4. Financial Due Diligence'!$J$14,E37,'4. Financial Due Diligence'!$J$15,Bankloan),0)</f>
        <v>0</v>
      </c>
      <c r="F63" s="23">
        <f>IFERROR(PPMT('4. Financial Due Diligence'!$J$14,F37,'4. Financial Due Diligence'!$J$15,Bankloan),0)</f>
        <v>0</v>
      </c>
      <c r="G63" s="23">
        <f>IFERROR(PPMT('4. Financial Due Diligence'!$J$14,G37,'4. Financial Due Diligence'!$J$15,Bankloan),0)</f>
        <v>0</v>
      </c>
      <c r="H63" s="23">
        <f>IFERROR(PPMT('4. Financial Due Diligence'!$J$14,H37,'4. Financial Due Diligence'!$J$15,Bankloan),0)</f>
        <v>0</v>
      </c>
      <c r="I63" s="23">
        <f>IFERROR(PPMT('4. Financial Due Diligence'!$J$14,I37,'4. Financial Due Diligence'!$J$15,Bankloan),0)</f>
        <v>0</v>
      </c>
      <c r="J63" s="23">
        <f>IFERROR(PPMT('4. Financial Due Diligence'!$J$14,J37,'4. Financial Due Diligence'!$J$15,Bankloan),0)</f>
        <v>0</v>
      </c>
      <c r="K63" s="23">
        <f>IFERROR(PPMT('4. Financial Due Diligence'!$J$14,K37,'4. Financial Due Diligence'!$J$15,Bankloan),0)</f>
        <v>0</v>
      </c>
      <c r="L63" s="23">
        <f>IFERROR(PPMT('4. Financial Due Diligence'!$J$14,L37,'4. Financial Due Diligence'!$J$15,Bankloan),0)</f>
        <v>0</v>
      </c>
      <c r="M63" s="23">
        <f>IFERROR(PPMT('4. Financial Due Diligence'!$J$14,M37,'4. Financial Due Diligence'!$J$15,Bankloan),0)</f>
        <v>0</v>
      </c>
      <c r="N63" s="23">
        <f>IFERROR(PPMT('4. Financial Due Diligence'!$J$14,N37,'4. Financial Due Diligence'!$J$15,Bankloan),0)</f>
        <v>0</v>
      </c>
      <c r="O63" s="23">
        <f>IFERROR(PPMT('4. Financial Due Diligence'!$J$14,O37,'4. Financial Due Diligence'!$J$15,Bankloan),0)</f>
        <v>0</v>
      </c>
      <c r="P63" s="23">
        <f>IFERROR(PPMT('4. Financial Due Diligence'!$J$14,P37,'4. Financial Due Diligence'!$J$15,Bankloan),0)</f>
        <v>0</v>
      </c>
      <c r="Q63" s="23">
        <f>IFERROR(PPMT('4. Financial Due Diligence'!$J$14,Q37,'4. Financial Due Diligence'!$J$15,Bankloan),0)</f>
        <v>0</v>
      </c>
      <c r="R63" s="23">
        <f>IFERROR(PPMT('4. Financial Due Diligence'!$J$14,R37,'4. Financial Due Diligence'!$J$15,Bankloan),0)</f>
        <v>0</v>
      </c>
      <c r="S63" s="23">
        <f>IFERROR(PPMT('4. Financial Due Diligence'!$J$14,S37,'4. Financial Due Diligence'!$J$15,Bankloan),0)</f>
        <v>0</v>
      </c>
      <c r="T63" s="23">
        <f>IFERROR(PPMT('4. Financial Due Diligence'!$J$14,T37,'4. Financial Due Diligence'!$J$15,Bankloan),0)</f>
        <v>0</v>
      </c>
      <c r="U63" s="23">
        <f>IFERROR(PPMT('4. Financial Due Diligence'!$J$14,U37,'4. Financial Due Diligence'!$J$15,Bankloan),0)</f>
        <v>0</v>
      </c>
      <c r="V63" s="23">
        <f>IFERROR(PPMT('4. Financial Due Diligence'!$J$14,V37,'4. Financial Due Diligence'!$J$15,Bankloan),0)</f>
        <v>0</v>
      </c>
      <c r="W63" s="23">
        <f>IFERROR(PPMT('4. Financial Due Diligence'!$J$14,W37,'4. Financial Due Diligence'!$J$15,Bankloan),0)</f>
        <v>0</v>
      </c>
      <c r="X63" s="23">
        <f>IFERROR(PPMT('4. Financial Due Diligence'!$J$14,X37,'4. Financial Due Diligence'!$J$15,Bankloan),0)</f>
        <v>0</v>
      </c>
      <c r="Y63" s="23">
        <f>IFERROR(PPMT('4. Financial Due Diligence'!$J$14,Y37,'4. Financial Due Diligence'!$J$15,Bankloan),0)</f>
        <v>0</v>
      </c>
      <c r="Z63" s="23">
        <f>IFERROR(PPMT('4. Financial Due Diligence'!$J$14,Z37,'4. Financial Due Diligence'!$J$15,Bankloan),0)</f>
        <v>0</v>
      </c>
      <c r="AA63" s="23">
        <f>IFERROR(PPMT('4. Financial Due Diligence'!$J$14,AA37,'4. Financial Due Diligence'!$J$15,Bankloan),0)</f>
        <v>0</v>
      </c>
      <c r="AB63" s="23">
        <f>IFERROR(PPMT('4. Financial Due Diligence'!$J$14,AB37,'4. Financial Due Diligence'!$J$15,Bankloan),0)</f>
        <v>0</v>
      </c>
      <c r="AC63" s="23">
        <f>IFERROR(PPMT('4. Financial Due Diligence'!$J$14,AC37,'4. Financial Due Diligence'!$J$15,Bankloan),0)</f>
        <v>0</v>
      </c>
      <c r="AD63" s="23">
        <f>IFERROR(PPMT('4. Financial Due Diligence'!$J$14,AD37,'4. Financial Due Diligence'!$J$15,Bankloan),0)</f>
        <v>0</v>
      </c>
      <c r="AE63" s="23">
        <f>IFERROR(PPMT('4. Financial Due Diligence'!$J$14,AE37,'4. Financial Due Diligence'!$J$15,Bankloan),0)</f>
        <v>0</v>
      </c>
      <c r="AF63" s="23">
        <f>IFERROR(PPMT('4. Financial Due Diligence'!$J$14,AF37,'4. Financial Due Diligence'!$J$15,Bankloan),0)</f>
        <v>0</v>
      </c>
      <c r="AG63" s="47"/>
    </row>
    <row r="64" spans="1:33" x14ac:dyDescent="0.35">
      <c r="A64" s="47"/>
      <c r="B64" s="22" t="s">
        <v>305</v>
      </c>
      <c r="C64" s="23">
        <f t="shared" ref="C64:K64" si="23">+SUM(C62:C63)</f>
        <v>0</v>
      </c>
      <c r="D64" s="23">
        <f t="shared" si="23"/>
        <v>0</v>
      </c>
      <c r="E64" s="23">
        <f t="shared" si="23"/>
        <v>0</v>
      </c>
      <c r="F64" s="23">
        <f t="shared" si="23"/>
        <v>0</v>
      </c>
      <c r="G64" s="23">
        <f t="shared" si="23"/>
        <v>0</v>
      </c>
      <c r="H64" s="23">
        <f t="shared" si="23"/>
        <v>0</v>
      </c>
      <c r="I64" s="23">
        <f t="shared" si="23"/>
        <v>0</v>
      </c>
      <c r="J64" s="23">
        <f t="shared" si="23"/>
        <v>0</v>
      </c>
      <c r="K64" s="23">
        <f t="shared" si="23"/>
        <v>0</v>
      </c>
      <c r="L64" s="23">
        <f>+SUM(L62:L63)</f>
        <v>0</v>
      </c>
      <c r="M64" s="23">
        <f>+SUM(M62:M63)</f>
        <v>0</v>
      </c>
      <c r="N64" s="23">
        <f>+SUM(N62:N63)</f>
        <v>0</v>
      </c>
      <c r="O64" s="23">
        <f>+SUM(O62:O63)</f>
        <v>0</v>
      </c>
      <c r="P64" s="23">
        <f>+SUM(P62:P63)</f>
        <v>0</v>
      </c>
      <c r="Q64" s="23">
        <f t="shared" ref="Q64:AF64" si="24">+SUM(Q62:Q63)</f>
        <v>0</v>
      </c>
      <c r="R64" s="23">
        <f t="shared" si="24"/>
        <v>0</v>
      </c>
      <c r="S64" s="23">
        <f t="shared" si="24"/>
        <v>0</v>
      </c>
      <c r="T64" s="23">
        <f t="shared" si="24"/>
        <v>0</v>
      </c>
      <c r="U64" s="23">
        <f t="shared" si="24"/>
        <v>0</v>
      </c>
      <c r="V64" s="23">
        <f t="shared" si="24"/>
        <v>0</v>
      </c>
      <c r="W64" s="23">
        <f t="shared" si="24"/>
        <v>0</v>
      </c>
      <c r="X64" s="23">
        <f t="shared" si="24"/>
        <v>0</v>
      </c>
      <c r="Y64" s="23">
        <f t="shared" si="24"/>
        <v>0</v>
      </c>
      <c r="Z64" s="23">
        <f t="shared" si="24"/>
        <v>0</v>
      </c>
      <c r="AA64" s="23">
        <f t="shared" si="24"/>
        <v>0</v>
      </c>
      <c r="AB64" s="23">
        <f t="shared" si="24"/>
        <v>0</v>
      </c>
      <c r="AC64" s="23">
        <f t="shared" si="24"/>
        <v>0</v>
      </c>
      <c r="AD64" s="23">
        <f t="shared" si="24"/>
        <v>0</v>
      </c>
      <c r="AE64" s="23">
        <f t="shared" si="24"/>
        <v>0</v>
      </c>
      <c r="AF64" s="23">
        <f t="shared" si="24"/>
        <v>0</v>
      </c>
      <c r="AG64" s="47"/>
    </row>
    <row r="65" spans="1:33" x14ac:dyDescent="0.35">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row>
    <row r="66" spans="1:33" x14ac:dyDescent="0.35">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row>
    <row r="67" spans="1:33" x14ac:dyDescent="0.35">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row>
    <row r="68" spans="1:33" x14ac:dyDescent="0.35">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row>
    <row r="69" spans="1:33" x14ac:dyDescent="0.35">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row>
    <row r="70" spans="1:33" x14ac:dyDescent="0.35">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row>
    <row r="71" spans="1:33" x14ac:dyDescent="0.35">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row>
    <row r="72" spans="1:33" x14ac:dyDescent="0.35">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row>
    <row r="73" spans="1:33" x14ac:dyDescent="0.35">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row>
    <row r="74" spans="1:33" x14ac:dyDescent="0.35">
      <c r="A74" s="47"/>
    </row>
  </sheetData>
  <sheetProtection algorithmName="SHA-512" hashValue="AFDmrJ2Mlna25imdH4UUBLSMRYwomKEuGgQ6JDWISnQtUKDQ+2sRGJh3RZoa1lW3b7bjwbeHz8Wdtb1t8mIsTw==" saltValue="4f3AC7Jn5/XQUJSyzdYgSA==" spinCount="100000" sheet="1" selectLockedCells="1"/>
  <mergeCells count="51">
    <mergeCell ref="F23:I23"/>
    <mergeCell ref="F17:J17"/>
    <mergeCell ref="F5:J5"/>
    <mergeCell ref="B6:D6"/>
    <mergeCell ref="F6:H6"/>
    <mergeCell ref="I6:J6"/>
    <mergeCell ref="B21:C21"/>
    <mergeCell ref="F22:I22"/>
    <mergeCell ref="B5:C5"/>
    <mergeCell ref="B18:C18"/>
    <mergeCell ref="B17:C17"/>
    <mergeCell ref="B23:D23"/>
    <mergeCell ref="F18:J18"/>
    <mergeCell ref="F19:I19"/>
    <mergeCell ref="F21:I21"/>
    <mergeCell ref="B1:C1"/>
    <mergeCell ref="B2:C2"/>
    <mergeCell ref="D1:J3"/>
    <mergeCell ref="B3:C3"/>
    <mergeCell ref="L14:N14"/>
    <mergeCell ref="L5:P5"/>
    <mergeCell ref="L6:N6"/>
    <mergeCell ref="O6:P6"/>
    <mergeCell ref="L7:P13"/>
    <mergeCell ref="O14:P14"/>
    <mergeCell ref="P16:P17"/>
    <mergeCell ref="M20:P20"/>
    <mergeCell ref="M21:P21"/>
    <mergeCell ref="M22:P22"/>
    <mergeCell ref="M23:P23"/>
    <mergeCell ref="L18:N18"/>
    <mergeCell ref="O18:P18"/>
    <mergeCell ref="M19:P19"/>
    <mergeCell ref="M24:P24"/>
    <mergeCell ref="N25:P27"/>
    <mergeCell ref="F24:I24"/>
    <mergeCell ref="B35:C35"/>
    <mergeCell ref="D35:Q35"/>
    <mergeCell ref="F30:J32"/>
    <mergeCell ref="F28:I28"/>
    <mergeCell ref="M25:M27"/>
    <mergeCell ref="F27:I27"/>
    <mergeCell ref="F25:I25"/>
    <mergeCell ref="F26:I26"/>
    <mergeCell ref="AB35:AC35"/>
    <mergeCell ref="AD35:AE35"/>
    <mergeCell ref="R35:S35"/>
    <mergeCell ref="T35:U35"/>
    <mergeCell ref="V35:W35"/>
    <mergeCell ref="X35:Y35"/>
    <mergeCell ref="Z35:AA35"/>
  </mergeCells>
  <phoneticPr fontId="5" type="noConversion"/>
  <conditionalFormatting sqref="P16:P17">
    <cfRule type="cellIs" dxfId="1" priority="1" operator="equal">
      <formula>"NO"</formula>
    </cfRule>
    <cfRule type="cellIs" dxfId="0" priority="2" operator="equal">
      <formula>"YES"</formula>
    </cfRule>
  </conditionalFormatting>
  <pageMargins left="0.25" right="0.25" top="0.75" bottom="0.75" header="0.3" footer="0.3"/>
  <pageSetup paperSize="9" scale="26" orientation="landscape" r:id="rId1"/>
  <headerFooter>
    <oddHeader>&amp;RDraft - Work in Progress</oddHeader>
    <oddFooter>&amp;L&amp;F
&amp;D, &amp;T&amp;CPage &amp;P of &amp;N&amp;R&amp;A</oddFooter>
  </headerFooter>
  <ignoredErrors>
    <ignoredError sqref="B35" unlockedFormula="1"/>
    <ignoredError sqref="D2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2" tint="-0.499984740745262"/>
  </sheetPr>
  <dimension ref="A1:Z71"/>
  <sheetViews>
    <sheetView showGridLines="0" zoomScale="70" zoomScaleNormal="70" workbookViewId="0">
      <selection activeCell="O24" sqref="O24:P24"/>
    </sheetView>
  </sheetViews>
  <sheetFormatPr defaultRowHeight="13.5" x14ac:dyDescent="0.3"/>
  <cols>
    <col min="1" max="1" width="4.69140625" customWidth="1"/>
    <col min="2" max="2" width="65.921875" customWidth="1"/>
    <col min="3" max="4" width="9" customWidth="1"/>
    <col min="5" max="5" width="5.4609375" customWidth="1"/>
    <col min="6" max="6" width="15" customWidth="1"/>
    <col min="7" max="7" width="15.921875" customWidth="1"/>
    <col min="8" max="8" width="5.4609375" customWidth="1"/>
    <col min="9" max="9" width="14.921875" customWidth="1"/>
    <col min="10" max="10" width="6.69140625" customWidth="1"/>
    <col min="11" max="11" width="4.61328125" customWidth="1"/>
    <col min="16" max="16" width="14.23046875" bestFit="1" customWidth="1"/>
  </cols>
  <sheetData>
    <row r="1" spans="1:26" s="5" customFormat="1" ht="66.75" customHeight="1" x14ac:dyDescent="0.35">
      <c r="A1" s="47"/>
      <c r="B1" s="339">
        <f>Orgname</f>
        <v>0</v>
      </c>
      <c r="C1" s="340"/>
      <c r="D1" s="340"/>
      <c r="E1" s="340"/>
      <c r="F1" s="306" t="s">
        <v>306</v>
      </c>
      <c r="G1" s="306"/>
      <c r="H1" s="306"/>
      <c r="I1" s="306"/>
      <c r="J1" s="307"/>
      <c r="K1" s="307"/>
      <c r="L1" s="307"/>
      <c r="M1" s="306"/>
      <c r="N1" s="306"/>
      <c r="O1" s="306"/>
      <c r="P1" s="47"/>
      <c r="Q1" s="47"/>
      <c r="R1" s="47"/>
      <c r="S1" s="47"/>
      <c r="T1" s="47"/>
      <c r="U1" s="47"/>
      <c r="V1" s="47"/>
      <c r="W1" s="47"/>
      <c r="X1" s="47"/>
      <c r="Y1" s="47"/>
      <c r="Z1" s="47"/>
    </row>
    <row r="2" spans="1:26" s="6" customFormat="1" ht="32.25" customHeight="1" x14ac:dyDescent="0.35">
      <c r="A2" s="47"/>
      <c r="B2" s="338">
        <f>projectname</f>
        <v>0</v>
      </c>
      <c r="C2" s="193"/>
      <c r="D2" s="193"/>
      <c r="E2" s="193"/>
      <c r="F2" s="308"/>
      <c r="G2" s="308"/>
      <c r="H2" s="308"/>
      <c r="I2" s="308"/>
      <c r="J2" s="307"/>
      <c r="K2" s="307"/>
      <c r="L2" s="307"/>
      <c r="M2" s="308"/>
      <c r="N2" s="308"/>
      <c r="O2" s="308"/>
      <c r="P2" s="47"/>
      <c r="Q2" s="47"/>
      <c r="R2" s="47"/>
      <c r="S2" s="47"/>
      <c r="T2" s="47"/>
      <c r="U2" s="47"/>
      <c r="V2" s="47"/>
      <c r="W2" s="47"/>
      <c r="X2" s="47"/>
      <c r="Y2" s="47"/>
      <c r="Z2" s="47"/>
    </row>
    <row r="3" spans="1:26" x14ac:dyDescent="0.3">
      <c r="A3" s="47"/>
      <c r="B3" s="47"/>
      <c r="C3" s="47"/>
      <c r="D3" s="47"/>
      <c r="E3" s="47"/>
      <c r="F3" s="47"/>
      <c r="G3" s="47"/>
      <c r="H3" s="47"/>
      <c r="I3" s="47"/>
      <c r="J3" s="47"/>
      <c r="K3" s="47"/>
      <c r="L3" s="47"/>
      <c r="M3" s="47" t="str">
        <f>'TITLE PAGE'!Q3</f>
        <v>V6 - September 2023</v>
      </c>
      <c r="N3" s="47"/>
      <c r="O3" s="47"/>
      <c r="P3" s="47"/>
      <c r="Q3" s="47"/>
      <c r="R3" s="47"/>
      <c r="S3" s="47"/>
      <c r="T3" s="47"/>
      <c r="U3" s="47"/>
      <c r="V3" s="47"/>
      <c r="W3" s="47"/>
      <c r="X3" s="47"/>
      <c r="Y3" s="47"/>
      <c r="Z3" s="47"/>
    </row>
    <row r="4" spans="1:26" ht="21.75" customHeight="1" x14ac:dyDescent="0.3">
      <c r="A4" s="47"/>
      <c r="B4" s="192" t="s">
        <v>307</v>
      </c>
      <c r="C4" s="193"/>
      <c r="D4" s="193"/>
      <c r="E4" s="193"/>
      <c r="F4" s="193"/>
      <c r="G4" s="193"/>
      <c r="H4" s="47"/>
      <c r="I4" s="47"/>
      <c r="J4" s="47"/>
      <c r="K4" s="47"/>
      <c r="L4" s="47"/>
      <c r="M4" s="47"/>
      <c r="N4" s="47"/>
      <c r="O4" s="47"/>
      <c r="P4" s="47"/>
      <c r="Q4" s="47"/>
      <c r="R4" s="47"/>
      <c r="S4" s="47"/>
      <c r="T4" s="47"/>
      <c r="U4" s="47"/>
      <c r="V4" s="47"/>
      <c r="W4" s="47"/>
      <c r="X4" s="47"/>
      <c r="Y4" s="47"/>
      <c r="Z4" s="47"/>
    </row>
    <row r="5" spans="1:26" ht="24.75" customHeight="1" thickBot="1" x14ac:dyDescent="0.35">
      <c r="A5" s="47"/>
      <c r="B5" s="190"/>
      <c r="C5" s="190"/>
      <c r="D5" s="190"/>
      <c r="E5" s="190"/>
      <c r="F5" s="190"/>
      <c r="G5" s="190"/>
      <c r="H5" s="47"/>
      <c r="I5" s="47"/>
      <c r="J5" s="47"/>
      <c r="K5" s="47"/>
      <c r="L5" s="47"/>
      <c r="M5" s="47"/>
      <c r="N5" s="47"/>
      <c r="O5" s="47"/>
      <c r="P5" s="47"/>
      <c r="Q5" s="47"/>
      <c r="R5" s="47"/>
      <c r="S5" s="47"/>
      <c r="T5" s="47"/>
      <c r="U5" s="47"/>
      <c r="V5" s="47"/>
      <c r="W5" s="47"/>
      <c r="X5" s="47"/>
      <c r="Y5" s="47"/>
      <c r="Z5" s="47"/>
    </row>
    <row r="6" spans="1:26" ht="17.5" x14ac:dyDescent="0.35">
      <c r="A6" s="47"/>
      <c r="B6" s="17" t="s">
        <v>308</v>
      </c>
      <c r="C6" s="17"/>
      <c r="D6" s="33">
        <f>NumberRentalUnits</f>
        <v>0</v>
      </c>
      <c r="E6" s="17"/>
      <c r="F6" s="17"/>
      <c r="G6" s="17"/>
      <c r="H6" s="47"/>
      <c r="I6" s="47"/>
      <c r="J6" s="47"/>
      <c r="K6" s="47"/>
      <c r="L6" s="47"/>
      <c r="M6" s="47"/>
      <c r="N6" s="47"/>
      <c r="O6" s="47"/>
      <c r="P6" s="47"/>
      <c r="Q6" s="47"/>
      <c r="R6" s="47"/>
      <c r="S6" s="47"/>
      <c r="T6" s="47"/>
      <c r="U6" s="47"/>
      <c r="V6" s="47"/>
      <c r="W6" s="47"/>
      <c r="X6" s="47"/>
      <c r="Y6" s="47"/>
      <c r="Z6" s="47"/>
    </row>
    <row r="7" spans="1:26" ht="17.5" x14ac:dyDescent="0.35">
      <c r="A7" s="47"/>
      <c r="B7" s="17" t="s">
        <v>309</v>
      </c>
      <c r="C7" s="17"/>
      <c r="D7" s="34">
        <f>NumberHOUnits+NumberFutureSites</f>
        <v>0</v>
      </c>
      <c r="E7" s="17"/>
      <c r="F7" s="17"/>
      <c r="G7" s="17"/>
      <c r="H7" s="47"/>
      <c r="I7" s="47"/>
      <c r="J7" s="47"/>
      <c r="K7" s="47"/>
      <c r="L7" s="47"/>
      <c r="M7" s="47"/>
      <c r="N7" s="47"/>
      <c r="O7" s="47"/>
      <c r="P7" s="47"/>
      <c r="Q7" s="47"/>
      <c r="R7" s="47"/>
      <c r="S7" s="47"/>
      <c r="T7" s="47"/>
      <c r="U7" s="47"/>
      <c r="V7" s="47"/>
      <c r="W7" s="47"/>
      <c r="X7" s="47"/>
      <c r="Y7" s="47"/>
      <c r="Z7" s="47"/>
    </row>
    <row r="8" spans="1:26" ht="17.5" x14ac:dyDescent="0.35">
      <c r="A8" s="47"/>
      <c r="B8" s="40" t="s">
        <v>310</v>
      </c>
      <c r="C8" s="17"/>
      <c r="D8" s="43">
        <f>D6+D7</f>
        <v>0</v>
      </c>
      <c r="E8" s="17"/>
      <c r="F8" s="17"/>
      <c r="G8" s="17"/>
      <c r="H8" s="47"/>
      <c r="I8" s="47"/>
      <c r="J8" s="47"/>
      <c r="K8" s="47"/>
      <c r="L8" s="47"/>
      <c r="M8" s="47"/>
      <c r="N8" s="47"/>
      <c r="O8" s="47"/>
      <c r="P8" s="47"/>
      <c r="Q8" s="47"/>
      <c r="R8" s="47"/>
      <c r="S8" s="47"/>
      <c r="T8" s="47"/>
      <c r="U8" s="47"/>
      <c r="V8" s="47"/>
      <c r="W8" s="47"/>
      <c r="X8" s="47"/>
      <c r="Y8" s="47"/>
      <c r="Z8" s="47"/>
    </row>
    <row r="9" spans="1:26" x14ac:dyDescent="0.3">
      <c r="A9" s="47"/>
      <c r="B9" s="47"/>
      <c r="C9" s="47"/>
      <c r="D9" s="47"/>
      <c r="E9" s="47"/>
      <c r="F9" s="47"/>
      <c r="G9" s="47"/>
      <c r="H9" s="47"/>
      <c r="I9" s="47"/>
      <c r="J9" s="47"/>
      <c r="K9" s="47"/>
      <c r="L9" s="47"/>
      <c r="M9" s="47"/>
      <c r="N9" s="47"/>
      <c r="O9" s="47"/>
      <c r="P9" s="47"/>
      <c r="Q9" s="47"/>
      <c r="R9" s="47"/>
      <c r="S9" s="47"/>
      <c r="T9" s="47"/>
      <c r="U9" s="47"/>
      <c r="V9" s="47"/>
      <c r="W9" s="47"/>
      <c r="X9" s="47"/>
      <c r="Y9" s="47"/>
      <c r="Z9" s="47"/>
    </row>
    <row r="10" spans="1:26" ht="32.25" customHeight="1" x14ac:dyDescent="0.3">
      <c r="A10" s="47"/>
      <c r="B10" s="192" t="s">
        <v>311</v>
      </c>
      <c r="C10" s="193"/>
      <c r="D10" s="193"/>
      <c r="E10" s="193"/>
      <c r="F10" s="193"/>
      <c r="G10" s="193"/>
      <c r="H10" s="47"/>
      <c r="I10" s="225" t="s">
        <v>312</v>
      </c>
      <c r="J10" s="189"/>
      <c r="K10" s="47"/>
      <c r="L10" s="192" t="s">
        <v>313</v>
      </c>
      <c r="M10" s="193"/>
      <c r="N10" s="193"/>
      <c r="O10" s="193"/>
      <c r="P10" s="193"/>
      <c r="Q10" s="193"/>
      <c r="R10" s="193"/>
      <c r="S10" s="193"/>
      <c r="T10" s="193"/>
      <c r="U10" s="193"/>
      <c r="V10" s="193"/>
      <c r="W10" s="47"/>
      <c r="X10" s="47"/>
      <c r="Y10" s="47"/>
      <c r="Z10" s="47"/>
    </row>
    <row r="11" spans="1:26" ht="20.25" customHeight="1" x14ac:dyDescent="0.3">
      <c r="A11" s="47"/>
      <c r="B11" s="190"/>
      <c r="C11" s="190"/>
      <c r="D11" s="190"/>
      <c r="E11" s="190"/>
      <c r="F11" s="190"/>
      <c r="G11" s="190"/>
      <c r="H11" s="47"/>
      <c r="I11" s="190"/>
      <c r="J11" s="190"/>
      <c r="K11" s="47"/>
      <c r="L11" s="190"/>
      <c r="M11" s="190"/>
      <c r="N11" s="190"/>
      <c r="O11" s="190"/>
      <c r="P11" s="190"/>
      <c r="Q11" s="190"/>
      <c r="R11" s="190"/>
      <c r="S11" s="190"/>
      <c r="T11" s="190"/>
      <c r="U11" s="190"/>
      <c r="V11" s="167"/>
      <c r="W11" s="47"/>
      <c r="X11" s="47"/>
      <c r="Y11" s="47"/>
      <c r="Z11" s="47"/>
    </row>
    <row r="12" spans="1:26" ht="17.5" x14ac:dyDescent="0.35">
      <c r="A12" s="47"/>
      <c r="B12" s="17" t="s">
        <v>314</v>
      </c>
      <c r="C12" s="333">
        <f>'4. Financial Due Diligence'!D28</f>
        <v>0</v>
      </c>
      <c r="D12" s="334"/>
      <c r="E12" s="334"/>
      <c r="F12" s="17"/>
      <c r="G12" s="17"/>
      <c r="H12" s="47"/>
      <c r="I12" s="327" t="e">
        <f>C12/NumberRentalUnits</f>
        <v>#DIV/0!</v>
      </c>
      <c r="J12" s="328"/>
      <c r="K12" s="47"/>
      <c r="L12" s="45" t="s">
        <v>315</v>
      </c>
      <c r="M12" s="44"/>
      <c r="N12" s="44"/>
      <c r="O12" s="44"/>
      <c r="P12" s="44"/>
      <c r="Q12" s="44"/>
      <c r="R12" s="44"/>
      <c r="S12" s="44"/>
      <c r="T12" s="44"/>
      <c r="U12" s="44"/>
      <c r="V12" s="44"/>
      <c r="W12" s="47"/>
      <c r="X12" s="47"/>
      <c r="Y12" s="47"/>
      <c r="Z12" s="47"/>
    </row>
    <row r="13" spans="1:26" ht="17.5" x14ac:dyDescent="0.35">
      <c r="A13" s="47"/>
      <c r="B13" s="17" t="s">
        <v>316</v>
      </c>
      <c r="C13" s="333">
        <f>'4. Financial Due Diligence'!D32</f>
        <v>0</v>
      </c>
      <c r="D13" s="334"/>
      <c r="E13" s="334"/>
      <c r="F13" s="17"/>
      <c r="G13" s="17"/>
      <c r="H13" s="47"/>
      <c r="I13" s="327" t="e">
        <f>C13/D8</f>
        <v>#DIV/0!</v>
      </c>
      <c r="J13" s="328"/>
      <c r="K13" s="47"/>
      <c r="L13" s="45" t="s">
        <v>317</v>
      </c>
      <c r="M13" s="45"/>
      <c r="N13" s="45"/>
      <c r="O13" s="45"/>
      <c r="P13" s="45"/>
      <c r="Q13" s="45"/>
      <c r="R13" s="45"/>
      <c r="S13" s="45"/>
      <c r="T13" s="45"/>
      <c r="U13" s="45"/>
      <c r="V13" s="45"/>
      <c r="W13" s="47"/>
      <c r="X13" s="47"/>
      <c r="Y13" s="47"/>
      <c r="Z13" s="47"/>
    </row>
    <row r="14" spans="1:26" ht="17.5" x14ac:dyDescent="0.35">
      <c r="A14" s="47"/>
      <c r="B14" s="40" t="s">
        <v>318</v>
      </c>
      <c r="C14" s="329" t="s">
        <v>126</v>
      </c>
      <c r="D14" s="330"/>
      <c r="E14" s="330"/>
      <c r="F14" s="329">
        <f>SUM(C12:E13)</f>
        <v>0</v>
      </c>
      <c r="G14" s="330"/>
      <c r="H14" s="47"/>
      <c r="I14" s="327"/>
      <c r="J14" s="328"/>
      <c r="K14" s="47"/>
      <c r="L14" s="45"/>
      <c r="M14" s="45" t="s">
        <v>319</v>
      </c>
      <c r="N14" s="45"/>
      <c r="O14" s="45"/>
      <c r="P14" s="45"/>
      <c r="Q14" s="45"/>
      <c r="R14" s="45"/>
      <c r="S14" s="45"/>
      <c r="T14" s="45"/>
      <c r="U14" s="45"/>
      <c r="V14" s="45"/>
      <c r="W14" s="47"/>
      <c r="X14" s="47"/>
      <c r="Y14" s="47"/>
      <c r="Z14" s="47"/>
    </row>
    <row r="15" spans="1:26" ht="11.25" customHeight="1" x14ac:dyDescent="0.35">
      <c r="A15" s="47"/>
      <c r="B15" s="47"/>
      <c r="C15" s="47"/>
      <c r="D15" s="47"/>
      <c r="E15" s="47"/>
      <c r="F15" s="47"/>
      <c r="G15" s="47"/>
      <c r="H15" s="47"/>
      <c r="I15" s="327"/>
      <c r="J15" s="328"/>
      <c r="K15" s="47"/>
      <c r="L15" s="45"/>
      <c r="M15" s="45"/>
      <c r="N15" s="45"/>
      <c r="O15" s="45"/>
      <c r="P15" s="45"/>
      <c r="Q15" s="45"/>
      <c r="R15" s="45"/>
      <c r="S15" s="45"/>
      <c r="T15" s="45"/>
      <c r="U15" s="45"/>
      <c r="V15" s="45"/>
      <c r="W15" s="47"/>
      <c r="X15" s="47"/>
      <c r="Y15" s="47"/>
      <c r="Z15" s="47"/>
    </row>
    <row r="16" spans="1:26" ht="28.5" customHeight="1" x14ac:dyDescent="0.35">
      <c r="A16" s="47"/>
      <c r="B16" s="192" t="s">
        <v>320</v>
      </c>
      <c r="C16" s="193"/>
      <c r="D16" s="193"/>
      <c r="E16" s="193"/>
      <c r="F16" s="193"/>
      <c r="G16" s="193"/>
      <c r="H16" s="47"/>
      <c r="I16" s="327"/>
      <c r="J16" s="328"/>
      <c r="K16" s="47"/>
      <c r="L16" s="45"/>
      <c r="M16" s="45"/>
      <c r="N16" s="45"/>
      <c r="O16" s="45"/>
      <c r="P16" s="45"/>
      <c r="Q16" s="45"/>
      <c r="R16" s="45"/>
      <c r="S16" s="45"/>
      <c r="T16" s="45"/>
      <c r="U16" s="45"/>
      <c r="V16" s="45"/>
      <c r="W16" s="47"/>
      <c r="X16" s="47"/>
      <c r="Y16" s="47"/>
      <c r="Z16" s="47"/>
    </row>
    <row r="17" spans="1:26" ht="20.25" customHeight="1" x14ac:dyDescent="0.35">
      <c r="A17" s="47"/>
      <c r="B17" s="190" t="s">
        <v>321</v>
      </c>
      <c r="C17" s="190"/>
      <c r="D17" s="190"/>
      <c r="E17" s="190"/>
      <c r="F17" s="190"/>
      <c r="G17" s="190"/>
      <c r="H17" s="47"/>
      <c r="I17" s="178"/>
      <c r="J17" s="178"/>
      <c r="K17" s="47"/>
      <c r="L17" s="45"/>
      <c r="M17" s="45"/>
      <c r="N17" s="45"/>
      <c r="O17" s="45"/>
      <c r="P17" s="45"/>
      <c r="Q17" s="45"/>
      <c r="R17" s="45"/>
      <c r="S17" s="45"/>
      <c r="T17" s="45"/>
      <c r="U17" s="45"/>
      <c r="V17" s="45"/>
      <c r="W17" s="47"/>
      <c r="X17" s="47"/>
      <c r="Y17" s="47"/>
      <c r="Z17" s="47"/>
    </row>
    <row r="18" spans="1:26" ht="17.5" x14ac:dyDescent="0.35">
      <c r="A18" s="47"/>
      <c r="B18" s="17" t="s">
        <v>322</v>
      </c>
      <c r="C18" s="333">
        <f>'4. Financial Due Diligence'!J23</f>
        <v>0</v>
      </c>
      <c r="D18" s="334"/>
      <c r="E18" s="334"/>
      <c r="F18" s="17"/>
      <c r="G18" s="17"/>
      <c r="H18" s="47"/>
      <c r="I18" s="327" t="e">
        <f>C18/D6</f>
        <v>#DIV/0!</v>
      </c>
      <c r="J18" s="328"/>
      <c r="K18" s="47"/>
      <c r="L18" s="9" t="s">
        <v>323</v>
      </c>
      <c r="M18" s="45"/>
      <c r="N18" s="45"/>
      <c r="O18" s="45"/>
      <c r="P18" s="45"/>
      <c r="Q18" s="45"/>
      <c r="R18" s="45"/>
      <c r="S18" s="45"/>
      <c r="T18" s="45"/>
      <c r="U18" s="45"/>
      <c r="V18" s="45"/>
      <c r="W18" s="47"/>
      <c r="X18" s="47"/>
      <c r="Y18" s="47"/>
      <c r="Z18" s="47"/>
    </row>
    <row r="19" spans="1:26" ht="30" customHeight="1" x14ac:dyDescent="0.35">
      <c r="A19" s="47"/>
      <c r="B19" s="17" t="s">
        <v>324</v>
      </c>
      <c r="C19" s="333">
        <f>'4. Financial Due Diligence'!J24</f>
        <v>0</v>
      </c>
      <c r="D19" s="334"/>
      <c r="E19" s="334"/>
      <c r="F19" s="17"/>
      <c r="G19" s="17"/>
      <c r="H19" s="47"/>
      <c r="I19" s="327" t="e">
        <f>C19/D8</f>
        <v>#DIV/0!</v>
      </c>
      <c r="J19" s="328"/>
      <c r="K19" s="47"/>
      <c r="L19" s="45" t="s">
        <v>325</v>
      </c>
      <c r="M19" s="45"/>
      <c r="N19" s="45"/>
      <c r="O19" s="45"/>
      <c r="P19" s="45"/>
      <c r="Q19" s="45"/>
      <c r="R19" s="45"/>
      <c r="S19" s="45"/>
      <c r="T19" s="45"/>
      <c r="U19" s="45"/>
      <c r="V19" s="45"/>
      <c r="W19" s="144" t="s">
        <v>326</v>
      </c>
      <c r="X19" s="47"/>
      <c r="Y19" s="47"/>
      <c r="Z19" s="47"/>
    </row>
    <row r="20" spans="1:26" ht="15.75" customHeight="1" x14ac:dyDescent="0.35">
      <c r="A20" s="47"/>
      <c r="B20" s="40" t="s">
        <v>327</v>
      </c>
      <c r="C20" s="329" t="s">
        <v>126</v>
      </c>
      <c r="D20" s="330"/>
      <c r="E20" s="330"/>
      <c r="F20" s="329">
        <f>SUM(C18:E19)</f>
        <v>0</v>
      </c>
      <c r="G20" s="330"/>
      <c r="H20" s="47"/>
      <c r="I20" s="47"/>
      <c r="J20" s="47"/>
      <c r="K20" s="47"/>
      <c r="L20" s="47"/>
      <c r="M20" s="47"/>
      <c r="N20" s="47"/>
      <c r="O20" s="47"/>
      <c r="P20" s="47"/>
      <c r="Q20" s="47"/>
      <c r="R20" s="47"/>
      <c r="S20" s="47"/>
      <c r="T20" s="47"/>
      <c r="U20" s="47"/>
      <c r="V20" s="47"/>
      <c r="W20" s="47"/>
      <c r="X20" s="47"/>
      <c r="Y20" s="47"/>
      <c r="Z20" s="47"/>
    </row>
    <row r="21" spans="1:26" ht="20.25" customHeight="1" x14ac:dyDescent="0.35">
      <c r="A21" s="47"/>
      <c r="B21" s="17"/>
      <c r="C21" s="17"/>
      <c r="D21" s="17"/>
      <c r="E21" s="17"/>
      <c r="F21" s="17"/>
      <c r="G21" s="17"/>
      <c r="H21" s="47"/>
      <c r="I21" s="47" t="s">
        <v>126</v>
      </c>
      <c r="J21" s="47"/>
      <c r="K21" s="47"/>
      <c r="L21" s="192" t="s">
        <v>328</v>
      </c>
      <c r="M21" s="193"/>
      <c r="N21" s="193"/>
      <c r="O21" s="193"/>
      <c r="P21" s="193"/>
      <c r="Q21" s="193"/>
      <c r="R21" s="192"/>
      <c r="S21" s="193"/>
      <c r="T21" s="193"/>
      <c r="U21" s="193"/>
      <c r="V21" s="193"/>
      <c r="W21" s="47"/>
      <c r="X21" s="47"/>
      <c r="Y21" s="47"/>
      <c r="Z21" s="47"/>
    </row>
    <row r="22" spans="1:26" ht="18.75" customHeight="1" x14ac:dyDescent="0.35">
      <c r="A22" s="47"/>
      <c r="B22" s="17" t="s">
        <v>329</v>
      </c>
      <c r="C22" s="333">
        <f>'4. Financial Due Diligence'!J26</f>
        <v>0</v>
      </c>
      <c r="D22" s="334"/>
      <c r="E22" s="334"/>
      <c r="F22" s="17"/>
      <c r="G22" s="17"/>
      <c r="H22" s="47"/>
      <c r="I22" s="47"/>
      <c r="J22" s="47"/>
      <c r="K22" s="47"/>
      <c r="L22" s="190"/>
      <c r="M22" s="190"/>
      <c r="N22" s="190"/>
      <c r="O22" s="190"/>
      <c r="P22" s="190"/>
      <c r="Q22" s="190"/>
      <c r="R22" s="190"/>
      <c r="S22" s="190"/>
      <c r="T22" s="190"/>
      <c r="U22" s="190"/>
      <c r="V22" s="167"/>
      <c r="W22" s="47"/>
      <c r="X22" s="47"/>
      <c r="Y22" s="47"/>
      <c r="Z22" s="47"/>
    </row>
    <row r="23" spans="1:26" ht="18" customHeight="1" x14ac:dyDescent="0.35">
      <c r="A23" s="47"/>
      <c r="B23" s="17" t="s">
        <v>330</v>
      </c>
      <c r="C23" s="333">
        <f>'4. Financial Due Diligence'!J27+'4. Financial Due Diligence'!D27</f>
        <v>0</v>
      </c>
      <c r="D23" s="334"/>
      <c r="E23" s="334"/>
      <c r="F23" s="17"/>
      <c r="G23" s="17"/>
      <c r="H23" s="47"/>
      <c r="I23" s="47"/>
      <c r="J23" s="47"/>
      <c r="K23" s="47"/>
      <c r="L23" s="323" t="s">
        <v>331</v>
      </c>
      <c r="M23" s="323"/>
      <c r="N23" s="337"/>
      <c r="O23" s="43">
        <f>'3.  Enter project costs'!E21</f>
        <v>0</v>
      </c>
      <c r="P23" s="324" t="s">
        <v>332</v>
      </c>
      <c r="Q23" s="325"/>
      <c r="R23" s="43" t="e">
        <f>O23/D6</f>
        <v>#DIV/0!</v>
      </c>
      <c r="S23" s="326"/>
      <c r="T23" s="323"/>
      <c r="U23" s="323"/>
      <c r="V23" s="46"/>
      <c r="W23" s="47"/>
      <c r="X23" s="47"/>
      <c r="Y23" s="47"/>
      <c r="Z23" s="47"/>
    </row>
    <row r="24" spans="1:26" ht="18" customHeight="1" x14ac:dyDescent="0.35">
      <c r="A24" s="47"/>
      <c r="B24" s="17" t="s">
        <v>333</v>
      </c>
      <c r="C24" s="333">
        <f>'4. Financial Due Diligence'!J28</f>
        <v>0</v>
      </c>
      <c r="D24" s="334"/>
      <c r="E24" s="334"/>
      <c r="F24" s="17"/>
      <c r="G24" s="17"/>
      <c r="H24" s="47"/>
      <c r="I24" s="47"/>
      <c r="J24" s="47"/>
      <c r="K24" s="47"/>
      <c r="L24" s="323" t="s">
        <v>334</v>
      </c>
      <c r="M24" s="193"/>
      <c r="N24" s="193"/>
      <c r="O24" s="335" t="e">
        <f>C12/O23</f>
        <v>#DIV/0!</v>
      </c>
      <c r="P24" s="336"/>
      <c r="Q24" s="323" t="s">
        <v>162</v>
      </c>
      <c r="R24" s="193"/>
      <c r="S24" s="323"/>
      <c r="T24" s="193"/>
      <c r="U24" s="193"/>
      <c r="V24" s="46"/>
      <c r="W24" s="47"/>
      <c r="X24" s="47"/>
      <c r="Y24" s="47"/>
      <c r="Z24" s="47"/>
    </row>
    <row r="25" spans="1:26" ht="17.5" x14ac:dyDescent="0.35">
      <c r="A25" s="47"/>
      <c r="B25" s="40" t="s">
        <v>335</v>
      </c>
      <c r="C25" s="329"/>
      <c r="D25" s="330"/>
      <c r="E25" s="330"/>
      <c r="F25" s="329">
        <f>SUM(C22:E24)</f>
        <v>0</v>
      </c>
      <c r="G25" s="330"/>
      <c r="H25" s="47"/>
      <c r="I25" s="47"/>
      <c r="J25" s="47"/>
      <c r="K25" s="47"/>
      <c r="L25" s="321" t="s">
        <v>336</v>
      </c>
      <c r="M25" s="322"/>
      <c r="N25" s="322"/>
      <c r="O25" s="322"/>
      <c r="P25" s="322"/>
      <c r="Q25" s="322"/>
      <c r="R25" s="322"/>
      <c r="S25" s="322"/>
      <c r="T25" s="322"/>
      <c r="U25" s="322"/>
      <c r="V25" s="322"/>
      <c r="W25" s="47"/>
      <c r="X25" s="47"/>
      <c r="Y25" s="47"/>
      <c r="Z25" s="47"/>
    </row>
    <row r="26" spans="1:26" ht="30" customHeight="1" x14ac:dyDescent="0.35">
      <c r="A26" s="47"/>
      <c r="B26" s="40" t="s">
        <v>337</v>
      </c>
      <c r="C26" s="329"/>
      <c r="D26" s="330"/>
      <c r="E26" s="330"/>
      <c r="F26" s="331">
        <f>'4. Financial Due Diligence'!J19</f>
        <v>508000</v>
      </c>
      <c r="G26" s="332"/>
      <c r="H26" s="47"/>
      <c r="I26" s="47"/>
      <c r="J26" s="47"/>
      <c r="K26" s="47"/>
      <c r="L26" s="322"/>
      <c r="M26" s="322"/>
      <c r="N26" s="322"/>
      <c r="O26" s="322"/>
      <c r="P26" s="322"/>
      <c r="Q26" s="322"/>
      <c r="R26" s="322"/>
      <c r="S26" s="322"/>
      <c r="T26" s="322"/>
      <c r="U26" s="322"/>
      <c r="V26" s="322"/>
      <c r="W26" s="47"/>
      <c r="X26" s="47"/>
      <c r="Y26" s="47"/>
      <c r="Z26" s="47"/>
    </row>
    <row r="27" spans="1:26" ht="8.25" customHeight="1" x14ac:dyDescent="0.3">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row>
    <row r="28" spans="1:26" ht="29.25" customHeight="1" x14ac:dyDescent="0.3">
      <c r="A28" s="47"/>
      <c r="B28" s="192" t="s">
        <v>338</v>
      </c>
      <c r="C28" s="193"/>
      <c r="D28" s="193"/>
      <c r="E28" s="193"/>
      <c r="F28" s="193"/>
      <c r="G28" s="193"/>
      <c r="H28" s="47"/>
      <c r="I28" s="192" t="s">
        <v>339</v>
      </c>
      <c r="J28" s="193"/>
      <c r="K28" s="193"/>
      <c r="L28" s="193"/>
      <c r="M28" s="193"/>
      <c r="N28" s="193"/>
      <c r="O28" s="192"/>
      <c r="P28" s="193"/>
      <c r="Q28" s="193"/>
      <c r="R28" s="193"/>
      <c r="S28" s="193"/>
      <c r="T28" s="193"/>
      <c r="U28" s="192"/>
      <c r="V28" s="193"/>
      <c r="W28" s="47"/>
      <c r="X28" s="47"/>
      <c r="Y28" s="47"/>
      <c r="Z28" s="47"/>
    </row>
    <row r="29" spans="1:26" ht="18" customHeight="1" x14ac:dyDescent="0.3">
      <c r="A29" s="47"/>
      <c r="B29" s="190"/>
      <c r="C29" s="190"/>
      <c r="D29" s="190"/>
      <c r="E29" s="190"/>
      <c r="F29" s="190"/>
      <c r="G29" s="190"/>
      <c r="H29" s="47"/>
      <c r="I29" s="190"/>
      <c r="J29" s="190"/>
      <c r="K29" s="190"/>
      <c r="L29" s="190"/>
      <c r="M29" s="190"/>
      <c r="N29" s="190"/>
      <c r="O29" s="190"/>
      <c r="P29" s="190"/>
      <c r="Q29" s="190"/>
      <c r="R29" s="190"/>
      <c r="S29" s="190"/>
      <c r="T29" s="190"/>
      <c r="U29" s="190"/>
      <c r="V29" s="190"/>
      <c r="W29" s="47"/>
      <c r="X29" s="47"/>
      <c r="Y29" s="47"/>
      <c r="Z29" s="47"/>
    </row>
    <row r="30" spans="1:26" ht="17.5" x14ac:dyDescent="0.35">
      <c r="A30" s="47"/>
      <c r="B30" s="17" t="s">
        <v>340</v>
      </c>
      <c r="C30" s="17"/>
      <c r="D30" s="17"/>
      <c r="E30" s="17"/>
      <c r="F30" s="17"/>
      <c r="G30" s="35" t="e">
        <f>C18/C12</f>
        <v>#DIV/0!</v>
      </c>
      <c r="H30" s="47"/>
      <c r="I30" s="45" t="s">
        <v>341</v>
      </c>
      <c r="J30" s="45"/>
      <c r="K30" s="45"/>
      <c r="L30" s="45"/>
      <c r="M30" s="45"/>
      <c r="N30" s="45"/>
      <c r="O30" s="45"/>
      <c r="P30" s="45"/>
      <c r="Q30" s="45"/>
      <c r="R30" s="45"/>
      <c r="S30" s="45"/>
      <c r="T30" s="45"/>
      <c r="U30" s="45"/>
      <c r="V30" s="45"/>
      <c r="W30" s="47"/>
      <c r="X30" s="47"/>
      <c r="Y30" s="47"/>
      <c r="Z30" s="47"/>
    </row>
    <row r="31" spans="1:26" ht="17.5" x14ac:dyDescent="0.35">
      <c r="A31" s="47"/>
      <c r="B31" s="17" t="s">
        <v>342</v>
      </c>
      <c r="C31" s="17"/>
      <c r="D31" s="17"/>
      <c r="E31" s="17"/>
      <c r="F31" s="17"/>
      <c r="G31" s="35" t="e">
        <f>C19/C13</f>
        <v>#DIV/0!</v>
      </c>
      <c r="H31" s="47"/>
      <c r="I31" s="45" t="s">
        <v>343</v>
      </c>
      <c r="J31" s="45"/>
      <c r="K31" s="45"/>
      <c r="L31" s="45"/>
      <c r="M31" s="45"/>
      <c r="N31" s="45"/>
      <c r="O31" s="45"/>
      <c r="P31" s="45"/>
      <c r="Q31" s="45"/>
      <c r="R31" s="45"/>
      <c r="S31" s="45"/>
      <c r="T31" s="45"/>
      <c r="U31" s="45"/>
      <c r="V31" s="45"/>
      <c r="W31" s="47"/>
      <c r="X31" s="47"/>
      <c r="Y31" s="47"/>
      <c r="Z31" s="47"/>
    </row>
    <row r="32" spans="1:26" ht="17.5" x14ac:dyDescent="0.35">
      <c r="A32" s="47"/>
      <c r="B32" s="17" t="s">
        <v>344</v>
      </c>
      <c r="C32" s="17"/>
      <c r="D32" s="17"/>
      <c r="E32" s="17"/>
      <c r="F32" s="17"/>
      <c r="G32" s="35" t="e">
        <f>F20/F14</f>
        <v>#DIV/0!</v>
      </c>
      <c r="H32" s="47"/>
      <c r="I32" s="323" t="s">
        <v>345</v>
      </c>
      <c r="J32" s="193"/>
      <c r="K32" s="193"/>
      <c r="L32" s="193"/>
      <c r="M32" s="193"/>
      <c r="N32" s="193"/>
      <c r="O32" s="193"/>
      <c r="P32" s="193"/>
      <c r="Q32" s="193"/>
      <c r="R32" s="193"/>
      <c r="S32" s="193"/>
      <c r="T32" s="193"/>
      <c r="U32" s="193"/>
      <c r="V32" s="193"/>
      <c r="W32" s="47"/>
      <c r="X32" s="47"/>
      <c r="Y32" s="47"/>
      <c r="Z32" s="47"/>
    </row>
    <row r="33" spans="1:26" ht="17.5" x14ac:dyDescent="0.35">
      <c r="A33" s="47"/>
      <c r="B33" s="17" t="s">
        <v>346</v>
      </c>
      <c r="C33" s="17"/>
      <c r="D33" s="17"/>
      <c r="E33" s="17"/>
      <c r="F33" s="17"/>
      <c r="G33" s="35" t="e">
        <f>F25/F14</f>
        <v>#DIV/0!</v>
      </c>
      <c r="H33" s="47"/>
      <c r="I33" s="323" t="s">
        <v>347</v>
      </c>
      <c r="J33" s="193"/>
      <c r="K33" s="193"/>
      <c r="L33" s="193"/>
      <c r="M33" s="193"/>
      <c r="N33" s="193"/>
      <c r="O33" s="193"/>
      <c r="P33" s="193"/>
      <c r="Q33" s="193"/>
      <c r="R33" s="193"/>
      <c r="S33" s="193"/>
      <c r="T33" s="193"/>
      <c r="U33" s="193"/>
      <c r="V33" s="193"/>
      <c r="W33" s="47"/>
      <c r="X33" s="47"/>
      <c r="Y33" s="47"/>
      <c r="Z33" s="47"/>
    </row>
    <row r="34" spans="1:26" ht="17.5" x14ac:dyDescent="0.35">
      <c r="A34" s="47"/>
      <c r="B34" s="17" t="s">
        <v>348</v>
      </c>
      <c r="C34" s="17"/>
      <c r="D34" s="17"/>
      <c r="E34" s="17"/>
      <c r="F34" s="17"/>
      <c r="G34" s="35" t="e">
        <f>F25/(F14+'4. Financial Due Diligence'!H19)</f>
        <v>#DIV/0!</v>
      </c>
      <c r="H34" s="47"/>
      <c r="I34" s="323" t="s">
        <v>349</v>
      </c>
      <c r="J34" s="193"/>
      <c r="K34" s="193"/>
      <c r="L34" s="193"/>
      <c r="M34" s="193"/>
      <c r="N34" s="193"/>
      <c r="O34" s="193"/>
      <c r="P34" s="193"/>
      <c r="Q34" s="193"/>
      <c r="R34" s="193"/>
      <c r="S34" s="193"/>
      <c r="T34" s="193"/>
      <c r="U34" s="193"/>
      <c r="V34" s="193"/>
      <c r="W34" s="47"/>
      <c r="X34" s="47"/>
      <c r="Y34" s="47"/>
      <c r="Z34" s="47"/>
    </row>
    <row r="35" spans="1:26" ht="18" customHeight="1" x14ac:dyDescent="0.35">
      <c r="A35" s="47"/>
      <c r="B35" s="17" t="s">
        <v>350</v>
      </c>
      <c r="C35" s="17"/>
      <c r="D35" s="17"/>
      <c r="E35" s="17"/>
      <c r="F35" s="17"/>
      <c r="G35" s="179">
        <f>'4. Financial Due Diligence'!O16</f>
        <v>0</v>
      </c>
      <c r="H35" s="47"/>
      <c r="I35" s="321" t="s">
        <v>351</v>
      </c>
      <c r="J35" s="322"/>
      <c r="K35" s="322"/>
      <c r="L35" s="322"/>
      <c r="M35" s="322"/>
      <c r="N35" s="322"/>
      <c r="O35" s="322"/>
      <c r="P35" s="322"/>
      <c r="Q35" s="322"/>
      <c r="R35" s="322"/>
      <c r="S35" s="322"/>
      <c r="T35" s="322"/>
      <c r="U35" s="322"/>
      <c r="V35" s="322"/>
      <c r="W35" s="47"/>
      <c r="X35" s="47"/>
      <c r="Y35" s="47"/>
      <c r="Z35" s="47"/>
    </row>
    <row r="36" spans="1:26" ht="17.5" x14ac:dyDescent="0.35">
      <c r="A36" s="47"/>
      <c r="B36" s="17" t="s">
        <v>352</v>
      </c>
      <c r="C36" s="17"/>
      <c r="D36" s="17"/>
      <c r="E36" s="17"/>
      <c r="F36" s="17"/>
      <c r="G36" s="179">
        <f>'4. Financial Due Diligence'!O17</f>
        <v>0</v>
      </c>
      <c r="H36" s="47"/>
      <c r="I36" s="322"/>
      <c r="J36" s="322"/>
      <c r="K36" s="322"/>
      <c r="L36" s="322"/>
      <c r="M36" s="322"/>
      <c r="N36" s="322"/>
      <c r="O36" s="322"/>
      <c r="P36" s="322"/>
      <c r="Q36" s="322"/>
      <c r="R36" s="322"/>
      <c r="S36" s="322"/>
      <c r="T36" s="322"/>
      <c r="U36" s="322"/>
      <c r="V36" s="322"/>
      <c r="W36" s="47"/>
      <c r="X36" s="47"/>
      <c r="Y36" s="47"/>
      <c r="Z36" s="47"/>
    </row>
    <row r="37" spans="1:26" ht="17.5" x14ac:dyDescent="0.35">
      <c r="A37" s="47"/>
      <c r="B37" s="17"/>
      <c r="C37" s="17"/>
      <c r="D37" s="17"/>
      <c r="E37" s="17"/>
      <c r="F37" s="17"/>
      <c r="G37" s="17"/>
      <c r="H37" s="47"/>
      <c r="I37" s="189"/>
      <c r="J37" s="189"/>
      <c r="K37" s="189"/>
      <c r="L37" s="189"/>
      <c r="M37" s="189"/>
      <c r="N37" s="189"/>
      <c r="O37" s="189"/>
      <c r="P37" s="189"/>
      <c r="Q37" s="189"/>
      <c r="R37" s="189"/>
      <c r="S37" s="189"/>
      <c r="T37" s="189"/>
      <c r="U37" s="189"/>
      <c r="V37" s="189"/>
      <c r="W37" s="47"/>
      <c r="X37" s="47"/>
      <c r="Y37" s="47"/>
      <c r="Z37" s="47"/>
    </row>
    <row r="38" spans="1:26" ht="21" customHeight="1" x14ac:dyDescent="0.3">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row>
    <row r="39" spans="1:26" ht="25.5" customHeight="1" x14ac:dyDescent="0.3">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row>
    <row r="40" spans="1:26" ht="17.25" customHeight="1" x14ac:dyDescent="0.3">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row>
    <row r="41" spans="1:26" ht="16.5" customHeight="1" x14ac:dyDescent="0.3">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row>
    <row r="42" spans="1:26" x14ac:dyDescent="0.3">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row>
    <row r="43" spans="1:26" ht="18.75" customHeight="1" x14ac:dyDescent="0.3">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row>
    <row r="44" spans="1:26" x14ac:dyDescent="0.3">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row>
    <row r="45" spans="1:26" x14ac:dyDescent="0.3">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row>
    <row r="46" spans="1:26" x14ac:dyDescent="0.3">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row>
    <row r="47" spans="1:26" x14ac:dyDescent="0.3">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row>
    <row r="48" spans="1:26" x14ac:dyDescent="0.3">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row>
    <row r="49" spans="1:26" x14ac:dyDescent="0.3">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row>
    <row r="50" spans="1:26" x14ac:dyDescent="0.3">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row>
    <row r="51" spans="1:26" x14ac:dyDescent="0.3">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row>
    <row r="52" spans="1:26" x14ac:dyDescent="0.3">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row>
    <row r="53" spans="1:26" x14ac:dyDescent="0.3">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row>
    <row r="54" spans="1:26" x14ac:dyDescent="0.3">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row>
    <row r="55" spans="1:26" x14ac:dyDescent="0.3">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row>
    <row r="56" spans="1:26" x14ac:dyDescent="0.3">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row>
    <row r="57" spans="1:26" x14ac:dyDescent="0.3">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row>
    <row r="58" spans="1:26" x14ac:dyDescent="0.3">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row>
    <row r="59" spans="1:26" x14ac:dyDescent="0.3">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row>
    <row r="60" spans="1:26" x14ac:dyDescent="0.3">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row>
    <row r="61" spans="1:26" x14ac:dyDescent="0.3">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row>
    <row r="62" spans="1:26" x14ac:dyDescent="0.3">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row>
    <row r="63" spans="1:26" x14ac:dyDescent="0.3">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row>
    <row r="64" spans="1:26" x14ac:dyDescent="0.3">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row>
    <row r="65" spans="1:26" x14ac:dyDescent="0.3">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row>
    <row r="66" spans="1:26" x14ac:dyDescent="0.3">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x14ac:dyDescent="0.3">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row>
    <row r="68" spans="1:26" x14ac:dyDescent="0.3">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row>
    <row r="69" spans="1:26" x14ac:dyDescent="0.3">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row>
    <row r="70" spans="1:26" x14ac:dyDescent="0.3">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row>
    <row r="71" spans="1:26" x14ac:dyDescent="0.3">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row>
  </sheetData>
  <sheetProtection algorithmName="SHA-512" hashValue="9KahsbeW4D8Hj5Uj3YsyuSazofhF1ZfJvfro3RtUu1e0oI4NdsHhmfO5twOh/wviYDEmZzl6rTL9QL/MS22GEw==" saltValue="ytxN0T+BkmwJsLZQ+XBE8A==" spinCount="100000" sheet="1" selectLockedCells="1" selectUnlockedCells="1"/>
  <mergeCells count="73">
    <mergeCell ref="B2:E2"/>
    <mergeCell ref="F1:L2"/>
    <mergeCell ref="R11:S11"/>
    <mergeCell ref="T11:U11"/>
    <mergeCell ref="B10:G10"/>
    <mergeCell ref="B11:D11"/>
    <mergeCell ref="E11:G11"/>
    <mergeCell ref="I11:J11"/>
    <mergeCell ref="L11:M11"/>
    <mergeCell ref="N11:O11"/>
    <mergeCell ref="M1:O2"/>
    <mergeCell ref="B1:E1"/>
    <mergeCell ref="B4:G4"/>
    <mergeCell ref="B5:D5"/>
    <mergeCell ref="E5:G5"/>
    <mergeCell ref="L10:V10"/>
    <mergeCell ref="C12:E12"/>
    <mergeCell ref="C13:E13"/>
    <mergeCell ref="B29:D29"/>
    <mergeCell ref="E29:G29"/>
    <mergeCell ref="I29:K29"/>
    <mergeCell ref="I12:J12"/>
    <mergeCell ref="I13:J13"/>
    <mergeCell ref="I14:J14"/>
    <mergeCell ref="C14:E14"/>
    <mergeCell ref="F14:G14"/>
    <mergeCell ref="F20:G20"/>
    <mergeCell ref="B16:G16"/>
    <mergeCell ref="B17:D17"/>
    <mergeCell ref="E17:G17"/>
    <mergeCell ref="C18:E18"/>
    <mergeCell ref="C19:E19"/>
    <mergeCell ref="C20:E20"/>
    <mergeCell ref="C26:E26"/>
    <mergeCell ref="F26:G26"/>
    <mergeCell ref="L25:V26"/>
    <mergeCell ref="B28:G28"/>
    <mergeCell ref="I28:N28"/>
    <mergeCell ref="O28:T28"/>
    <mergeCell ref="U28:V28"/>
    <mergeCell ref="C22:E22"/>
    <mergeCell ref="C23:E23"/>
    <mergeCell ref="C24:E24"/>
    <mergeCell ref="C25:E25"/>
    <mergeCell ref="F25:G25"/>
    <mergeCell ref="L24:N24"/>
    <mergeCell ref="O24:P24"/>
    <mergeCell ref="L23:N23"/>
    <mergeCell ref="I18:J18"/>
    <mergeCell ref="I19:J19"/>
    <mergeCell ref="I10:J10"/>
    <mergeCell ref="I15:J15"/>
    <mergeCell ref="I16:J16"/>
    <mergeCell ref="P23:Q23"/>
    <mergeCell ref="Q24:R24"/>
    <mergeCell ref="S23:U23"/>
    <mergeCell ref="P11:Q11"/>
    <mergeCell ref="L21:Q21"/>
    <mergeCell ref="R21:V21"/>
    <mergeCell ref="L22:M22"/>
    <mergeCell ref="S24:U24"/>
    <mergeCell ref="T22:U22"/>
    <mergeCell ref="N22:O22"/>
    <mergeCell ref="P22:Q22"/>
    <mergeCell ref="R22:S22"/>
    <mergeCell ref="I35:V37"/>
    <mergeCell ref="I33:V33"/>
    <mergeCell ref="I34:V34"/>
    <mergeCell ref="I32:V32"/>
    <mergeCell ref="L29:N29"/>
    <mergeCell ref="O29:Q29"/>
    <mergeCell ref="R29:T29"/>
    <mergeCell ref="U29:V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tint="-0.249977111117893"/>
  </sheetPr>
  <dimension ref="A1:X56"/>
  <sheetViews>
    <sheetView showGridLines="0" zoomScale="85" zoomScaleNormal="85" workbookViewId="0">
      <selection activeCell="F17" sqref="F17"/>
    </sheetView>
  </sheetViews>
  <sheetFormatPr defaultRowHeight="13.5" x14ac:dyDescent="0.3"/>
  <cols>
    <col min="1" max="1" width="6.07421875" customWidth="1"/>
    <col min="2" max="2" width="5.07421875" customWidth="1"/>
    <col min="3" max="3" width="41.07421875" customWidth="1"/>
    <col min="4" max="5" width="14" customWidth="1"/>
    <col min="6" max="6" width="16.921875" customWidth="1"/>
    <col min="7" max="7" width="13.07421875" bestFit="1" customWidth="1"/>
    <col min="8" max="8" width="22.3828125" customWidth="1"/>
    <col min="9" max="9" width="19" customWidth="1"/>
    <col min="10" max="10" width="29.61328125" customWidth="1"/>
    <col min="11" max="11" width="15.4609375" customWidth="1"/>
    <col min="12" max="12" width="9.921875" customWidth="1"/>
    <col min="13" max="13" width="21" customWidth="1"/>
    <col min="15" max="15" width="9" customWidth="1"/>
    <col min="16" max="16" width="14.61328125" customWidth="1"/>
    <col min="21" max="21" width="14" customWidth="1"/>
  </cols>
  <sheetData>
    <row r="1" spans="1:24" x14ac:dyDescent="0.3">
      <c r="A1" s="47"/>
      <c r="B1" s="47"/>
      <c r="C1" s="47"/>
      <c r="D1" s="47"/>
      <c r="E1" s="47"/>
      <c r="F1" s="47"/>
      <c r="G1" s="47"/>
      <c r="H1" s="47"/>
      <c r="I1" s="47"/>
      <c r="J1" s="47"/>
      <c r="K1" s="47"/>
      <c r="L1" s="47"/>
      <c r="M1" s="47"/>
      <c r="N1" s="47"/>
      <c r="O1" s="47"/>
      <c r="P1" s="47"/>
      <c r="Q1" s="47"/>
      <c r="R1" s="47"/>
      <c r="S1" s="47"/>
      <c r="T1" s="47"/>
      <c r="U1" s="47"/>
      <c r="V1" s="47"/>
      <c r="W1" s="47"/>
      <c r="X1" s="47"/>
    </row>
    <row r="2" spans="1:24" ht="56.25" customHeight="1" x14ac:dyDescent="0.3">
      <c r="A2" s="47"/>
      <c r="B2" s="339">
        <f>Orgname</f>
        <v>0</v>
      </c>
      <c r="C2" s="340"/>
      <c r="D2" s="340"/>
      <c r="E2" s="340"/>
      <c r="F2" s="306" t="s">
        <v>353</v>
      </c>
      <c r="G2" s="191"/>
      <c r="H2" s="191"/>
      <c r="I2" s="191"/>
      <c r="J2" s="191"/>
      <c r="K2" s="47"/>
      <c r="L2" s="47"/>
      <c r="M2" s="47"/>
      <c r="N2" s="47"/>
      <c r="O2" s="47"/>
      <c r="P2" s="47"/>
      <c r="Q2" s="47"/>
      <c r="R2" s="47"/>
      <c r="S2" s="47"/>
      <c r="T2" s="47"/>
      <c r="U2" s="47"/>
      <c r="V2" s="47"/>
      <c r="W2" s="47"/>
      <c r="X2" s="47"/>
    </row>
    <row r="3" spans="1:24" ht="30" customHeight="1" x14ac:dyDescent="0.35">
      <c r="A3" s="47"/>
      <c r="B3" s="249">
        <f>projectname</f>
        <v>0</v>
      </c>
      <c r="C3" s="341"/>
      <c r="D3" s="341"/>
      <c r="E3" s="341"/>
      <c r="F3" s="191"/>
      <c r="G3" s="191"/>
      <c r="H3" s="191"/>
      <c r="I3" s="191"/>
      <c r="J3" s="191"/>
      <c r="K3" s="47"/>
      <c r="L3" s="47"/>
      <c r="M3" s="47"/>
      <c r="N3" s="47"/>
      <c r="O3" s="47"/>
      <c r="P3" s="47"/>
      <c r="Q3" s="47"/>
      <c r="R3" s="47"/>
      <c r="S3" s="47"/>
      <c r="T3" s="47"/>
      <c r="U3" s="47"/>
      <c r="V3" s="47"/>
      <c r="W3" s="47"/>
      <c r="X3" s="47"/>
    </row>
    <row r="4" spans="1:24" ht="11.25" customHeight="1" x14ac:dyDescent="0.3">
      <c r="A4" s="47"/>
      <c r="B4" s="47"/>
      <c r="C4" s="47"/>
      <c r="D4" s="47"/>
      <c r="E4" s="47"/>
      <c r="F4" s="47"/>
      <c r="G4" s="47"/>
      <c r="H4" s="47"/>
      <c r="I4" s="47"/>
      <c r="J4" s="47"/>
      <c r="K4" s="47"/>
      <c r="L4" s="47"/>
      <c r="M4" s="47"/>
      <c r="N4" s="47"/>
      <c r="O4" s="47"/>
      <c r="P4" s="47"/>
      <c r="Q4" s="47"/>
      <c r="R4" s="47"/>
      <c r="S4" s="47"/>
      <c r="T4" s="47"/>
      <c r="U4" s="47"/>
      <c r="V4" s="47"/>
      <c r="W4" s="47"/>
      <c r="X4" s="47"/>
    </row>
    <row r="5" spans="1:24" ht="11.25" customHeight="1" x14ac:dyDescent="0.3">
      <c r="A5" s="47"/>
      <c r="B5" s="47"/>
      <c r="C5" s="47"/>
      <c r="D5" s="47"/>
      <c r="E5" s="47"/>
      <c r="F5" s="47"/>
      <c r="G5" s="47"/>
      <c r="H5" s="47"/>
      <c r="I5" s="47"/>
      <c r="J5" s="47"/>
      <c r="K5" s="47"/>
      <c r="L5" s="47"/>
      <c r="M5" s="47"/>
      <c r="N5" s="47"/>
      <c r="O5" s="47"/>
      <c r="P5" s="47"/>
      <c r="Q5" s="47"/>
      <c r="R5" s="47"/>
      <c r="S5" s="47"/>
      <c r="T5" s="47"/>
      <c r="U5" s="47"/>
      <c r="V5" s="47"/>
      <c r="W5" s="47"/>
      <c r="X5" s="47"/>
    </row>
    <row r="6" spans="1:24" ht="27.75" customHeight="1" x14ac:dyDescent="0.3">
      <c r="A6" s="47"/>
      <c r="B6" s="192" t="s">
        <v>354</v>
      </c>
      <c r="C6" s="193"/>
      <c r="D6" s="193"/>
      <c r="E6" s="193"/>
      <c r="F6" s="193"/>
      <c r="G6" s="310" t="s">
        <v>355</v>
      </c>
      <c r="H6" s="311"/>
      <c r="I6" s="311"/>
      <c r="J6" s="311"/>
      <c r="K6" s="47" t="str">
        <f>'TITLE PAGE'!Q3</f>
        <v>V6 - September 2023</v>
      </c>
      <c r="L6" s="47"/>
      <c r="M6" s="47"/>
      <c r="N6" s="47"/>
      <c r="O6" s="47"/>
      <c r="P6" s="47"/>
      <c r="Q6" s="47"/>
      <c r="R6" s="47"/>
      <c r="S6" s="47"/>
      <c r="T6" s="47"/>
      <c r="U6" s="47"/>
      <c r="V6" s="47"/>
      <c r="W6" s="47"/>
      <c r="X6" s="47"/>
    </row>
    <row r="7" spans="1:24" ht="14.25" customHeight="1" x14ac:dyDescent="0.3">
      <c r="A7" s="47"/>
      <c r="B7" s="190"/>
      <c r="C7" s="190"/>
      <c r="D7" s="190"/>
      <c r="E7" s="167"/>
      <c r="F7" s="167"/>
      <c r="G7" s="311"/>
      <c r="H7" s="311"/>
      <c r="I7" s="311"/>
      <c r="J7" s="311"/>
      <c r="K7" s="47"/>
      <c r="L7" s="47"/>
      <c r="M7" s="47"/>
      <c r="N7" s="47"/>
      <c r="O7" s="47"/>
      <c r="P7" s="47"/>
      <c r="Q7" s="47"/>
      <c r="R7" s="47"/>
      <c r="S7" s="47"/>
      <c r="T7" s="47"/>
      <c r="U7" s="47"/>
      <c r="V7" s="47"/>
      <c r="W7" s="47"/>
      <c r="X7" s="47"/>
    </row>
    <row r="8" spans="1:24" s="4" customFormat="1" ht="15" x14ac:dyDescent="0.3">
      <c r="A8" s="47"/>
      <c r="B8" s="180" t="s">
        <v>356</v>
      </c>
      <c r="C8" s="180"/>
      <c r="D8" s="180"/>
      <c r="E8" s="181">
        <f>'4. Financial Due Diligence'!J23</f>
        <v>0</v>
      </c>
      <c r="F8" s="181"/>
      <c r="G8" s="311"/>
      <c r="H8" s="311"/>
      <c r="I8" s="311"/>
      <c r="J8" s="311"/>
      <c r="K8" s="47"/>
      <c r="L8" s="47"/>
      <c r="M8" s="47"/>
      <c r="N8" s="47"/>
      <c r="O8" s="47"/>
      <c r="P8" s="47"/>
      <c r="Q8" s="47"/>
      <c r="R8" s="47"/>
      <c r="S8" s="47"/>
      <c r="T8" s="47"/>
      <c r="U8" s="47"/>
      <c r="V8" s="47"/>
      <c r="W8" s="47"/>
      <c r="X8" s="47"/>
    </row>
    <row r="9" spans="1:24" s="4" customFormat="1" ht="15" x14ac:dyDescent="0.3">
      <c r="A9" s="47"/>
      <c r="B9" s="180" t="s">
        <v>357</v>
      </c>
      <c r="C9" s="180"/>
      <c r="D9" s="180"/>
      <c r="E9" s="181">
        <f>'4. Financial Due Diligence'!J24</f>
        <v>0</v>
      </c>
      <c r="F9" s="181"/>
      <c r="G9" s="311"/>
      <c r="H9" s="311"/>
      <c r="I9" s="311"/>
      <c r="J9" s="311"/>
      <c r="K9" s="47"/>
      <c r="L9" s="47"/>
      <c r="M9" s="47" t="s">
        <v>126</v>
      </c>
      <c r="N9" s="47"/>
      <c r="O9" s="47"/>
      <c r="P9" s="47"/>
      <c r="Q9" s="47"/>
      <c r="R9" s="47"/>
      <c r="S9" s="47"/>
      <c r="T9" s="47"/>
      <c r="U9" s="47"/>
      <c r="V9" s="47"/>
      <c r="W9" s="47"/>
      <c r="X9" s="47"/>
    </row>
    <row r="10" spans="1:24" s="4" customFormat="1" ht="15.5" thickBot="1" x14ac:dyDescent="0.35">
      <c r="A10" s="47"/>
      <c r="B10" s="116" t="s">
        <v>358</v>
      </c>
      <c r="C10" s="116"/>
      <c r="D10" s="116"/>
      <c r="E10" s="182">
        <f>SUM(E8:E9)</f>
        <v>0</v>
      </c>
      <c r="F10" s="183"/>
      <c r="G10" s="311"/>
      <c r="H10" s="311"/>
      <c r="I10" s="311"/>
      <c r="J10" s="311"/>
      <c r="K10" s="47"/>
      <c r="L10" s="47"/>
      <c r="M10" s="47" t="s">
        <v>126</v>
      </c>
      <c r="N10" s="47"/>
      <c r="O10" s="47"/>
      <c r="P10" s="47"/>
      <c r="Q10" s="47"/>
      <c r="R10" s="47"/>
      <c r="S10" s="47"/>
      <c r="T10" s="47"/>
      <c r="U10" s="47"/>
      <c r="V10" s="47"/>
      <c r="W10" s="47"/>
      <c r="X10" s="47"/>
    </row>
    <row r="11" spans="1:24" s="4" customFormat="1" ht="15.5" thickTop="1" x14ac:dyDescent="0.3">
      <c r="A11" s="47"/>
      <c r="B11" s="116" t="s">
        <v>359</v>
      </c>
      <c r="C11" s="116"/>
      <c r="D11" s="181">
        <f>'3.  Enter project costs'!L45*1.15</f>
        <v>0</v>
      </c>
      <c r="E11" s="183"/>
      <c r="F11" s="183"/>
      <c r="G11" s="193"/>
      <c r="H11" s="193"/>
      <c r="I11" s="193"/>
      <c r="J11" s="193"/>
      <c r="K11" s="47"/>
      <c r="L11" s="47"/>
      <c r="M11" s="47" t="s">
        <v>126</v>
      </c>
      <c r="N11" s="47"/>
      <c r="O11" s="47"/>
      <c r="P11" s="47"/>
      <c r="Q11" s="47"/>
      <c r="R11" s="47"/>
      <c r="S11" s="47"/>
      <c r="T11" s="47"/>
      <c r="U11" s="47"/>
      <c r="V11" s="47"/>
      <c r="W11" s="47"/>
      <c r="X11" s="47"/>
    </row>
    <row r="12" spans="1:24" s="4" customFormat="1" ht="15.5" thickBot="1" x14ac:dyDescent="0.35">
      <c r="A12" s="47"/>
      <c r="B12" s="116" t="s">
        <v>360</v>
      </c>
      <c r="C12" s="116"/>
      <c r="D12" s="181">
        <f>'3.  Enter project costs'!F36*1.15</f>
        <v>0</v>
      </c>
      <c r="E12" s="182">
        <f>SUM(D11:D12)</f>
        <v>0</v>
      </c>
      <c r="F12" s="183"/>
      <c r="G12" s="193"/>
      <c r="H12" s="193"/>
      <c r="I12" s="193"/>
      <c r="J12" s="193"/>
      <c r="K12" s="47"/>
      <c r="L12" s="47"/>
      <c r="M12" s="47" t="s">
        <v>126</v>
      </c>
      <c r="N12" s="47"/>
      <c r="O12" s="47"/>
      <c r="P12" s="47"/>
      <c r="Q12" s="47"/>
      <c r="R12" s="47"/>
      <c r="S12" s="47"/>
      <c r="T12" s="47"/>
      <c r="U12" s="47"/>
      <c r="V12" s="47"/>
      <c r="W12" s="47"/>
      <c r="X12" s="47"/>
    </row>
    <row r="13" spans="1:24" ht="14" thickTop="1" x14ac:dyDescent="0.3">
      <c r="A13" s="47"/>
      <c r="B13" s="47"/>
      <c r="C13" s="47"/>
      <c r="D13" s="47"/>
      <c r="E13" s="47"/>
      <c r="F13" s="47"/>
      <c r="G13" s="47"/>
      <c r="H13" s="47"/>
      <c r="I13" s="47"/>
      <c r="J13" s="47"/>
      <c r="K13" s="47"/>
      <c r="L13" s="47"/>
      <c r="M13" s="47"/>
      <c r="N13" s="47"/>
      <c r="O13" s="47"/>
      <c r="P13" s="47"/>
      <c r="Q13" s="47"/>
      <c r="R13" s="47"/>
      <c r="S13" s="47"/>
      <c r="T13" s="47"/>
      <c r="U13" s="47"/>
      <c r="V13" s="47"/>
      <c r="W13" s="47"/>
      <c r="X13" s="47"/>
    </row>
    <row r="14" spans="1:24" ht="30" customHeight="1" x14ac:dyDescent="0.3">
      <c r="A14" s="47"/>
      <c r="B14" s="192" t="s">
        <v>361</v>
      </c>
      <c r="C14" s="193"/>
      <c r="D14" s="193"/>
      <c r="E14" s="193"/>
      <c r="F14" s="192"/>
      <c r="G14" s="193"/>
      <c r="H14" s="193"/>
      <c r="I14" s="193"/>
      <c r="J14" s="92"/>
      <c r="K14" s="47"/>
      <c r="L14" s="47"/>
      <c r="M14" s="47"/>
      <c r="N14" s="47"/>
      <c r="O14" s="47"/>
      <c r="P14" s="47"/>
      <c r="Q14" s="47"/>
      <c r="R14" s="47"/>
      <c r="S14" s="47"/>
      <c r="T14" s="47"/>
      <c r="U14" s="47"/>
      <c r="V14" s="47"/>
      <c r="W14" s="47"/>
      <c r="X14" s="47"/>
    </row>
    <row r="15" spans="1:24" ht="17.25" customHeight="1" x14ac:dyDescent="0.3">
      <c r="A15" s="47"/>
      <c r="B15" s="342" t="s">
        <v>362</v>
      </c>
      <c r="C15" s="343"/>
      <c r="D15" s="343"/>
      <c r="E15" s="343"/>
      <c r="F15" s="343"/>
      <c r="G15" s="343"/>
      <c r="H15" s="343"/>
      <c r="I15" s="343"/>
      <c r="J15" s="343"/>
      <c r="K15" s="47"/>
      <c r="L15" s="47"/>
      <c r="M15" s="47"/>
      <c r="N15" s="47"/>
      <c r="O15" s="47"/>
      <c r="P15" s="47"/>
      <c r="Q15" s="47"/>
      <c r="R15" s="47"/>
      <c r="S15" s="47"/>
      <c r="T15" s="47"/>
      <c r="U15" s="47"/>
      <c r="V15" s="47"/>
      <c r="W15" s="47"/>
      <c r="X15" s="47"/>
    </row>
    <row r="16" spans="1:24" ht="47.25" customHeight="1" x14ac:dyDescent="0.3">
      <c r="A16" s="47"/>
      <c r="B16" s="155" t="s">
        <v>363</v>
      </c>
      <c r="C16" s="156" t="s">
        <v>364</v>
      </c>
      <c r="D16" s="156" t="s">
        <v>365</v>
      </c>
      <c r="E16" s="156" t="s">
        <v>366</v>
      </c>
      <c r="F16" s="156" t="s">
        <v>367</v>
      </c>
      <c r="G16" s="156" t="s">
        <v>368</v>
      </c>
      <c r="H16" s="156" t="s">
        <v>369</v>
      </c>
      <c r="I16" s="156" t="s">
        <v>370</v>
      </c>
      <c r="J16" s="156" t="s">
        <v>371</v>
      </c>
      <c r="K16" s="47"/>
      <c r="L16" s="47"/>
      <c r="M16" s="157" t="s">
        <v>372</v>
      </c>
      <c r="N16" s="47"/>
      <c r="O16" s="47"/>
      <c r="P16" s="47"/>
      <c r="Q16" s="47"/>
      <c r="R16" s="47"/>
      <c r="S16" s="47"/>
      <c r="T16" s="47"/>
      <c r="U16" s="47"/>
      <c r="V16" s="47"/>
      <c r="W16" s="47"/>
      <c r="X16" s="47"/>
    </row>
    <row r="17" spans="1:24" ht="63" customHeight="1" thickBot="1" x14ac:dyDescent="0.35">
      <c r="A17" s="47"/>
      <c r="B17" s="85" t="s">
        <v>373</v>
      </c>
      <c r="C17" s="115" t="s">
        <v>374</v>
      </c>
      <c r="D17" s="73">
        <v>0.15</v>
      </c>
      <c r="E17" s="127">
        <v>0</v>
      </c>
      <c r="F17" s="154" t="s">
        <v>375</v>
      </c>
      <c r="G17" s="127" t="s">
        <v>48</v>
      </c>
      <c r="H17" s="184" t="str">
        <f>IF(G17="yes",M17,"0")</f>
        <v>0</v>
      </c>
      <c r="I17" s="184">
        <f>IF(G17="No",M17,"0")</f>
        <v>0</v>
      </c>
      <c r="J17" s="158">
        <f>SUM(H17:I17)</f>
        <v>0</v>
      </c>
      <c r="K17" s="47"/>
      <c r="L17" s="47"/>
      <c r="M17" s="159">
        <f>((Capgrant-ContingencyHouses)-E28-E29-D30)*E17</f>
        <v>0</v>
      </c>
      <c r="N17" s="47"/>
      <c r="O17" s="47"/>
      <c r="P17" s="47"/>
      <c r="Q17" s="47"/>
      <c r="R17" s="47"/>
      <c r="S17" s="47"/>
      <c r="T17" s="47"/>
      <c r="U17" s="47"/>
      <c r="V17" s="47"/>
      <c r="W17" s="47"/>
      <c r="X17" s="47"/>
    </row>
    <row r="18" spans="1:24" ht="37.5" customHeight="1" thickBot="1" x14ac:dyDescent="0.35">
      <c r="A18" s="47"/>
      <c r="B18" s="85">
        <v>1</v>
      </c>
      <c r="C18" s="115" t="s">
        <v>376</v>
      </c>
      <c r="D18" s="344">
        <v>0</v>
      </c>
      <c r="E18" s="345"/>
      <c r="F18" s="154" t="s">
        <v>375</v>
      </c>
      <c r="G18" s="127" t="s">
        <v>48</v>
      </c>
      <c r="H18" s="184" t="str">
        <f t="shared" ref="H18:H32" si="0">IF(G18="yes",M18,"0")</f>
        <v>0</v>
      </c>
      <c r="I18" s="184">
        <f t="shared" ref="I18:I32" si="1">IF(G18="No",M18,"0")</f>
        <v>0</v>
      </c>
      <c r="J18" s="158">
        <f t="shared" ref="J18:J32" si="2">SUM(H18:I18)</f>
        <v>0</v>
      </c>
      <c r="K18" s="47"/>
      <c r="L18" s="47"/>
      <c r="M18" s="159">
        <f>(Capgrant-ContingencyHouses)*E18</f>
        <v>0</v>
      </c>
      <c r="N18" s="47"/>
      <c r="O18" s="47"/>
      <c r="P18" s="47"/>
      <c r="Q18" s="47"/>
      <c r="R18" s="47"/>
      <c r="S18" s="47"/>
      <c r="T18" s="47"/>
      <c r="U18" s="47" t="s">
        <v>372</v>
      </c>
      <c r="V18" s="47"/>
      <c r="W18" s="47"/>
      <c r="X18" s="47"/>
    </row>
    <row r="19" spans="1:24" ht="31.5" customHeight="1" thickBot="1" x14ac:dyDescent="0.35">
      <c r="A19" s="47"/>
      <c r="B19" s="85">
        <v>2</v>
      </c>
      <c r="C19" s="115" t="s">
        <v>377</v>
      </c>
      <c r="D19" s="344">
        <v>0</v>
      </c>
      <c r="E19" s="345"/>
      <c r="F19" s="154" t="s">
        <v>375</v>
      </c>
      <c r="G19" s="127" t="s">
        <v>48</v>
      </c>
      <c r="H19" s="184" t="str">
        <f t="shared" si="0"/>
        <v>0</v>
      </c>
      <c r="I19" s="184">
        <f t="shared" si="1"/>
        <v>0</v>
      </c>
      <c r="J19" s="158">
        <f t="shared" si="2"/>
        <v>0</v>
      </c>
      <c r="K19" s="47"/>
      <c r="L19" s="47"/>
      <c r="M19" s="159">
        <f>(Capgrant-ContingencyHouses)*E19</f>
        <v>0</v>
      </c>
      <c r="N19" s="47"/>
      <c r="O19" s="47"/>
      <c r="P19" s="47"/>
      <c r="Q19" s="47" t="s">
        <v>126</v>
      </c>
      <c r="R19" s="47"/>
      <c r="S19" s="47"/>
      <c r="T19" s="47"/>
      <c r="U19" s="131">
        <f>(E8-ContingencyHouses)*E19</f>
        <v>0</v>
      </c>
      <c r="V19" s="47"/>
      <c r="W19" s="47"/>
      <c r="X19" s="47"/>
    </row>
    <row r="20" spans="1:24" ht="38.25" customHeight="1" thickBot="1" x14ac:dyDescent="0.35">
      <c r="A20" s="47"/>
      <c r="B20" s="85">
        <v>3</v>
      </c>
      <c r="C20" s="115" t="s">
        <v>378</v>
      </c>
      <c r="D20" s="344">
        <v>0</v>
      </c>
      <c r="E20" s="345"/>
      <c r="F20" s="154" t="s">
        <v>375</v>
      </c>
      <c r="G20" s="127" t="s">
        <v>48</v>
      </c>
      <c r="H20" s="184" t="str">
        <f t="shared" si="0"/>
        <v>0</v>
      </c>
      <c r="I20" s="184">
        <f t="shared" si="1"/>
        <v>0</v>
      </c>
      <c r="J20" s="158">
        <f t="shared" si="2"/>
        <v>0</v>
      </c>
      <c r="K20" s="47"/>
      <c r="L20" s="47"/>
      <c r="M20" s="159">
        <f>(Capgrant-ContingencyHouses)*E20</f>
        <v>0</v>
      </c>
      <c r="N20" s="47"/>
      <c r="O20" s="47"/>
      <c r="P20" s="47"/>
      <c r="Q20" s="47"/>
      <c r="R20" s="47"/>
      <c r="S20" s="47"/>
      <c r="T20" s="47"/>
      <c r="U20" s="131">
        <f>(E8-ContingencyHouses)*E20</f>
        <v>0</v>
      </c>
      <c r="V20" s="47"/>
      <c r="W20" s="47"/>
      <c r="X20" s="47"/>
    </row>
    <row r="21" spans="1:24" ht="33.75" customHeight="1" thickBot="1" x14ac:dyDescent="0.35">
      <c r="A21" s="47"/>
      <c r="B21" s="85">
        <v>4</v>
      </c>
      <c r="C21" s="115" t="s">
        <v>379</v>
      </c>
      <c r="D21" s="344">
        <v>0</v>
      </c>
      <c r="E21" s="345"/>
      <c r="F21" s="154" t="s">
        <v>375</v>
      </c>
      <c r="G21" s="127" t="s">
        <v>48</v>
      </c>
      <c r="H21" s="184" t="str">
        <f t="shared" si="0"/>
        <v>0</v>
      </c>
      <c r="I21" s="184">
        <f t="shared" si="1"/>
        <v>0</v>
      </c>
      <c r="J21" s="158">
        <f t="shared" si="2"/>
        <v>0</v>
      </c>
      <c r="K21" s="47"/>
      <c r="L21" s="47"/>
      <c r="M21" s="159">
        <f>(Capgrant-ContingencyHouses)*E21</f>
        <v>0</v>
      </c>
      <c r="N21" s="47"/>
      <c r="O21" s="47"/>
      <c r="P21" s="47"/>
      <c r="Q21" s="47"/>
      <c r="R21" s="47"/>
      <c r="S21" s="47"/>
      <c r="T21" s="47"/>
      <c r="U21" s="131">
        <f>(E8-ContingencyHouses)*E21</f>
        <v>0</v>
      </c>
      <c r="V21" s="47"/>
      <c r="W21" s="47"/>
      <c r="X21" s="47"/>
    </row>
    <row r="22" spans="1:24" ht="86.25" customHeight="1" thickBot="1" x14ac:dyDescent="0.35">
      <c r="A22" s="47"/>
      <c r="B22" s="85">
        <v>5</v>
      </c>
      <c r="C22" s="176" t="s">
        <v>380</v>
      </c>
      <c r="D22" s="185" t="s">
        <v>381</v>
      </c>
      <c r="E22" s="127">
        <v>0</v>
      </c>
      <c r="F22" s="154" t="s">
        <v>375</v>
      </c>
      <c r="G22" s="127" t="s">
        <v>73</v>
      </c>
      <c r="H22" s="186">
        <f>IF(G22="yes",M22,"0")</f>
        <v>0</v>
      </c>
      <c r="I22" s="186" t="str">
        <f t="shared" si="1"/>
        <v>0</v>
      </c>
      <c r="J22" s="158">
        <f t="shared" si="2"/>
        <v>0</v>
      </c>
      <c r="K22" s="47" t="s">
        <v>126</v>
      </c>
      <c r="L22" s="47"/>
      <c r="M22" s="159">
        <f>(Infgrant-ContingencyInf)*E22</f>
        <v>0</v>
      </c>
      <c r="N22" s="47"/>
      <c r="O22" s="47"/>
      <c r="P22" s="47"/>
      <c r="Q22" s="47"/>
      <c r="R22" s="47"/>
      <c r="S22" s="47"/>
      <c r="T22" s="47"/>
      <c r="U22" s="131">
        <f>(E8-ContingencyHouses)*E22</f>
        <v>0</v>
      </c>
      <c r="V22" s="47"/>
      <c r="W22" s="47"/>
      <c r="X22" s="47"/>
    </row>
    <row r="23" spans="1:24" ht="62.25" customHeight="1" thickBot="1" x14ac:dyDescent="0.35">
      <c r="A23" s="47"/>
      <c r="B23" s="85">
        <v>6</v>
      </c>
      <c r="C23" s="115" t="s">
        <v>392</v>
      </c>
      <c r="D23" s="73">
        <v>0.3</v>
      </c>
      <c r="E23" s="127">
        <v>0</v>
      </c>
      <c r="F23" s="154" t="s">
        <v>375</v>
      </c>
      <c r="G23" s="127" t="s">
        <v>48</v>
      </c>
      <c r="H23" s="184" t="str">
        <f>IF(G23="yes",M23,"0")</f>
        <v>0</v>
      </c>
      <c r="I23" s="184">
        <f>IF(G23="No",M23,"0")</f>
        <v>0</v>
      </c>
      <c r="J23" s="158">
        <f>SUM(H23:I23)</f>
        <v>0</v>
      </c>
      <c r="K23" s="47"/>
      <c r="L23" s="47"/>
      <c r="M23" s="159">
        <f>((Capgrant-ContingencyHouses)-$E$28-$E$29-$D$30)*E23</f>
        <v>0</v>
      </c>
      <c r="N23" s="47"/>
      <c r="O23" s="47"/>
      <c r="P23" s="47"/>
      <c r="Q23" s="47"/>
      <c r="R23" s="47"/>
      <c r="S23" s="47"/>
      <c r="T23" s="47"/>
      <c r="U23" s="47"/>
      <c r="V23" s="47"/>
      <c r="W23" s="47"/>
      <c r="X23" s="47"/>
    </row>
    <row r="24" spans="1:24" ht="62.25" customHeight="1" thickBot="1" x14ac:dyDescent="0.35">
      <c r="A24" s="47"/>
      <c r="B24" s="85">
        <v>7</v>
      </c>
      <c r="C24" s="115" t="s">
        <v>393</v>
      </c>
      <c r="D24" s="73">
        <v>0.15</v>
      </c>
      <c r="E24" s="127">
        <v>0</v>
      </c>
      <c r="F24" s="154" t="s">
        <v>375</v>
      </c>
      <c r="G24" s="127" t="s">
        <v>48</v>
      </c>
      <c r="H24" s="184" t="str">
        <f>IF(G24="yes",M24,"0")</f>
        <v>0</v>
      </c>
      <c r="I24" s="184">
        <f>IF(G24="No",M24,"0")</f>
        <v>0</v>
      </c>
      <c r="J24" s="158">
        <f>SUM(H24:I24)</f>
        <v>0</v>
      </c>
      <c r="K24" s="47"/>
      <c r="L24" s="47"/>
      <c r="M24" s="159">
        <f>((Capgrant-ContingencyHouses)-$E$28-$E$29-$D$30)*E24</f>
        <v>0</v>
      </c>
      <c r="N24" s="47"/>
      <c r="O24" s="47"/>
      <c r="P24" s="47"/>
      <c r="Q24" s="47"/>
      <c r="R24" s="47"/>
      <c r="S24" s="47"/>
      <c r="T24" s="47"/>
      <c r="U24" s="47"/>
      <c r="V24" s="47"/>
      <c r="W24" s="47"/>
      <c r="X24" s="47"/>
    </row>
    <row r="25" spans="1:24" ht="74.25" customHeight="1" thickBot="1" x14ac:dyDescent="0.35">
      <c r="A25" s="47"/>
      <c r="B25" s="85">
        <v>8</v>
      </c>
      <c r="C25" s="115" t="s">
        <v>394</v>
      </c>
      <c r="D25" s="73">
        <v>0.3</v>
      </c>
      <c r="E25" s="127">
        <v>0</v>
      </c>
      <c r="F25" s="154" t="s">
        <v>375</v>
      </c>
      <c r="G25" s="127" t="s">
        <v>48</v>
      </c>
      <c r="H25" s="184" t="str">
        <f>IF(G25="yes",M25,"0")</f>
        <v>0</v>
      </c>
      <c r="I25" s="184">
        <f>IF(G25="No",M25,"0")</f>
        <v>0</v>
      </c>
      <c r="J25" s="158">
        <f>SUM(H25:I25)</f>
        <v>0</v>
      </c>
      <c r="K25" s="47"/>
      <c r="L25" s="47"/>
      <c r="M25" s="159">
        <f>((Capgrant-ContingencyHouses)-$E$28-$E$29-$D$30)*E25</f>
        <v>0</v>
      </c>
      <c r="N25" s="47"/>
      <c r="O25" s="47"/>
      <c r="P25" s="47"/>
      <c r="Q25" s="47"/>
      <c r="R25" s="47"/>
      <c r="S25" s="47"/>
      <c r="T25" s="47"/>
      <c r="U25" s="47"/>
      <c r="V25" s="47"/>
      <c r="W25" s="47"/>
      <c r="X25" s="47"/>
    </row>
    <row r="26" spans="1:24" ht="69" customHeight="1" thickBot="1" x14ac:dyDescent="0.35">
      <c r="A26" s="47"/>
      <c r="B26" s="85">
        <v>9</v>
      </c>
      <c r="C26" s="115" t="s">
        <v>395</v>
      </c>
      <c r="D26" s="73">
        <v>0.1</v>
      </c>
      <c r="E26" s="127">
        <v>0</v>
      </c>
      <c r="F26" s="154" t="s">
        <v>375</v>
      </c>
      <c r="G26" s="127" t="s">
        <v>48</v>
      </c>
      <c r="H26" s="184" t="str">
        <f t="shared" si="0"/>
        <v>0</v>
      </c>
      <c r="I26" s="184">
        <f>IF(G26="No",M26,"0")</f>
        <v>0</v>
      </c>
      <c r="J26" s="158">
        <f>SUM(H26:I26)</f>
        <v>0</v>
      </c>
      <c r="K26" s="47"/>
      <c r="L26" s="47"/>
      <c r="M26" s="159">
        <f>((Capgrant-ContingencyHouses)-E29-E28-D30)*E26</f>
        <v>0</v>
      </c>
      <c r="N26" s="47"/>
      <c r="O26" s="47"/>
      <c r="P26" s="47"/>
      <c r="Q26" s="47"/>
      <c r="R26" s="47"/>
      <c r="S26" s="47"/>
      <c r="T26" s="47"/>
      <c r="U26" s="47"/>
      <c r="V26" s="47"/>
      <c r="W26" s="47"/>
      <c r="X26" s="47"/>
    </row>
    <row r="27" spans="1:24" ht="96.75" customHeight="1" thickBot="1" x14ac:dyDescent="0.35">
      <c r="A27" s="47"/>
      <c r="B27" s="85">
        <v>10</v>
      </c>
      <c r="C27" s="176" t="s">
        <v>380</v>
      </c>
      <c r="D27" s="185" t="s">
        <v>382</v>
      </c>
      <c r="E27" s="127">
        <v>0</v>
      </c>
      <c r="F27" s="154" t="s">
        <v>375</v>
      </c>
      <c r="G27" s="127" t="s">
        <v>48</v>
      </c>
      <c r="H27" s="186" t="str">
        <f t="shared" si="0"/>
        <v>0</v>
      </c>
      <c r="I27" s="186">
        <f t="shared" si="1"/>
        <v>0</v>
      </c>
      <c r="J27" s="158">
        <f>SUM(H27:I27)</f>
        <v>0</v>
      </c>
      <c r="K27" s="47"/>
      <c r="L27" s="47"/>
      <c r="M27" s="159">
        <f>(Infgrant-ContingencyInf)*E27</f>
        <v>0</v>
      </c>
      <c r="N27" s="47"/>
      <c r="O27" s="47"/>
      <c r="P27" s="47"/>
      <c r="Q27" s="47"/>
      <c r="R27" s="47"/>
      <c r="S27" s="47"/>
      <c r="T27" s="47"/>
      <c r="U27" s="47"/>
      <c r="V27" s="47"/>
      <c r="W27" s="47"/>
      <c r="X27" s="47"/>
    </row>
    <row r="28" spans="1:24" ht="56.25" customHeight="1" thickBot="1" x14ac:dyDescent="0.35">
      <c r="A28" s="47"/>
      <c r="B28" s="85">
        <v>11</v>
      </c>
      <c r="C28" s="115" t="s">
        <v>383</v>
      </c>
      <c r="D28" s="165">
        <v>5000</v>
      </c>
      <c r="E28" s="164">
        <v>5000</v>
      </c>
      <c r="F28" s="154" t="s">
        <v>375</v>
      </c>
      <c r="G28" s="127" t="s">
        <v>48</v>
      </c>
      <c r="H28" s="184" t="str">
        <f t="shared" si="0"/>
        <v>0</v>
      </c>
      <c r="I28" s="184">
        <f t="shared" si="1"/>
        <v>5000</v>
      </c>
      <c r="J28" s="158">
        <f t="shared" si="2"/>
        <v>5000</v>
      </c>
      <c r="K28" s="47"/>
      <c r="L28" s="47"/>
      <c r="M28" s="159">
        <f>E28</f>
        <v>5000</v>
      </c>
      <c r="N28" s="47"/>
      <c r="O28" s="47"/>
      <c r="P28" s="47"/>
      <c r="Q28" s="47"/>
      <c r="R28" s="47"/>
      <c r="S28" s="47"/>
      <c r="T28" s="47"/>
      <c r="U28" s="47"/>
      <c r="V28" s="47"/>
      <c r="W28" s="47"/>
      <c r="X28" s="47"/>
    </row>
    <row r="29" spans="1:24" ht="38.25" customHeight="1" thickBot="1" x14ac:dyDescent="0.35">
      <c r="A29" s="47"/>
      <c r="B29" s="85">
        <v>12</v>
      </c>
      <c r="C29" s="115" t="s">
        <v>384</v>
      </c>
      <c r="D29" s="165">
        <v>5000</v>
      </c>
      <c r="E29" s="164">
        <v>5000</v>
      </c>
      <c r="F29" s="154" t="s">
        <v>375</v>
      </c>
      <c r="G29" s="127" t="s">
        <v>48</v>
      </c>
      <c r="H29" s="184" t="str">
        <f t="shared" si="0"/>
        <v>0</v>
      </c>
      <c r="I29" s="184">
        <f t="shared" si="1"/>
        <v>5000</v>
      </c>
      <c r="J29" s="158">
        <f t="shared" si="2"/>
        <v>5000</v>
      </c>
      <c r="K29" s="47"/>
      <c r="L29" s="47"/>
      <c r="M29" s="159">
        <f>E29</f>
        <v>5000</v>
      </c>
      <c r="N29" s="47"/>
      <c r="O29" s="47"/>
      <c r="P29" s="47"/>
      <c r="Q29" s="47"/>
      <c r="R29" s="47"/>
      <c r="S29" s="47"/>
      <c r="T29" s="47"/>
      <c r="U29" s="47"/>
      <c r="V29" s="47"/>
      <c r="W29" s="47"/>
      <c r="X29" s="47"/>
    </row>
    <row r="30" spans="1:24" ht="37.5" customHeight="1" x14ac:dyDescent="0.3">
      <c r="A30" s="47"/>
      <c r="B30" s="85">
        <v>14</v>
      </c>
      <c r="C30" s="115" t="s">
        <v>385</v>
      </c>
      <c r="D30" s="346">
        <v>5000</v>
      </c>
      <c r="E30" s="347"/>
      <c r="F30" s="154" t="s">
        <v>375</v>
      </c>
      <c r="G30" s="127" t="s">
        <v>48</v>
      </c>
      <c r="H30" s="184" t="str">
        <f t="shared" si="0"/>
        <v>0</v>
      </c>
      <c r="I30" s="184">
        <f t="shared" si="1"/>
        <v>5000</v>
      </c>
      <c r="J30" s="158">
        <f t="shared" si="2"/>
        <v>5000</v>
      </c>
      <c r="K30" s="47"/>
      <c r="L30" s="47"/>
      <c r="M30" s="159">
        <f>D30</f>
        <v>5000</v>
      </c>
      <c r="N30" s="47"/>
      <c r="O30" s="47"/>
      <c r="P30" s="47"/>
      <c r="Q30" s="47"/>
      <c r="R30" s="47"/>
      <c r="S30" s="47"/>
      <c r="T30" s="47"/>
      <c r="U30" s="47"/>
      <c r="V30" s="47"/>
      <c r="W30" s="47"/>
      <c r="X30" s="47"/>
    </row>
    <row r="31" spans="1:24" ht="43.5" customHeight="1" thickBot="1" x14ac:dyDescent="0.35">
      <c r="A31" s="47"/>
      <c r="B31" s="85">
        <v>15</v>
      </c>
      <c r="C31" s="176" t="s">
        <v>386</v>
      </c>
      <c r="D31" s="348">
        <v>1</v>
      </c>
      <c r="E31" s="349"/>
      <c r="F31" s="154" t="s">
        <v>375</v>
      </c>
      <c r="G31" s="127" t="s">
        <v>48</v>
      </c>
      <c r="H31" s="186" t="str">
        <f t="shared" si="0"/>
        <v>0</v>
      </c>
      <c r="I31" s="186">
        <f t="shared" si="1"/>
        <v>0</v>
      </c>
      <c r="J31" s="158">
        <f t="shared" si="2"/>
        <v>0</v>
      </c>
      <c r="K31" s="47"/>
      <c r="L31" s="47"/>
      <c r="M31" s="159">
        <f>ContingencyInf</f>
        <v>0</v>
      </c>
      <c r="N31" s="47"/>
      <c r="O31" s="47"/>
      <c r="P31" s="47"/>
      <c r="Q31" s="47"/>
      <c r="R31" s="47"/>
      <c r="S31" s="47"/>
      <c r="T31" s="47"/>
      <c r="U31" s="47"/>
      <c r="V31" s="47"/>
      <c r="W31" s="47"/>
      <c r="X31" s="47"/>
    </row>
    <row r="32" spans="1:24" ht="34.5" customHeight="1" thickBot="1" x14ac:dyDescent="0.35">
      <c r="A32" s="47"/>
      <c r="B32" s="85">
        <v>16</v>
      </c>
      <c r="C32" s="115" t="s">
        <v>387</v>
      </c>
      <c r="D32" s="344">
        <v>1</v>
      </c>
      <c r="E32" s="345"/>
      <c r="F32" s="154" t="s">
        <v>375</v>
      </c>
      <c r="G32" s="127" t="s">
        <v>48</v>
      </c>
      <c r="H32" s="184" t="str">
        <f t="shared" si="0"/>
        <v>0</v>
      </c>
      <c r="I32" s="184">
        <f t="shared" si="1"/>
        <v>0</v>
      </c>
      <c r="J32" s="158">
        <f t="shared" si="2"/>
        <v>0</v>
      </c>
      <c r="K32" s="47"/>
      <c r="L32" s="47"/>
      <c r="M32" s="159">
        <f>ContingencyHouses</f>
        <v>0</v>
      </c>
      <c r="N32" s="47"/>
      <c r="O32" s="47"/>
      <c r="P32" s="47"/>
      <c r="Q32" s="47"/>
      <c r="R32" s="47"/>
      <c r="S32" s="47"/>
      <c r="T32" s="47"/>
      <c r="U32" s="47"/>
      <c r="V32" s="47"/>
      <c r="W32" s="47"/>
      <c r="X32" s="47"/>
    </row>
    <row r="33" spans="1:24" ht="27.75" customHeight="1" thickBot="1" x14ac:dyDescent="0.35">
      <c r="A33" s="47"/>
      <c r="B33" s="85"/>
      <c r="C33" s="114"/>
      <c r="D33" s="350" t="s">
        <v>388</v>
      </c>
      <c r="E33" s="351"/>
      <c r="F33" s="351"/>
      <c r="G33" s="352"/>
      <c r="H33" s="158">
        <f>SUM(H17:H32)</f>
        <v>0</v>
      </c>
      <c r="I33" s="158">
        <f>SUM(I17:I32)</f>
        <v>15000</v>
      </c>
      <c r="J33" s="158">
        <f>SUM(J17:J32)</f>
        <v>15000</v>
      </c>
      <c r="K33" s="177">
        <f>J33*1.15</f>
        <v>17250</v>
      </c>
      <c r="L33" s="47"/>
      <c r="M33" s="157"/>
      <c r="N33" s="47"/>
      <c r="O33" s="47"/>
      <c r="P33" s="47"/>
      <c r="Q33" s="47"/>
      <c r="R33" s="47"/>
      <c r="S33" s="47"/>
      <c r="T33" s="47"/>
      <c r="U33" s="47"/>
      <c r="V33" s="47"/>
      <c r="W33" s="47"/>
      <c r="X33" s="47"/>
    </row>
    <row r="34" spans="1:24" ht="25.5" customHeight="1" x14ac:dyDescent="0.35">
      <c r="A34" s="47"/>
      <c r="B34" s="47"/>
      <c r="C34" s="144"/>
      <c r="D34" s="161" t="s">
        <v>389</v>
      </c>
      <c r="E34" s="162"/>
      <c r="F34" s="162"/>
      <c r="G34" s="162"/>
      <c r="H34" s="162"/>
      <c r="I34" s="162"/>
      <c r="J34" s="163">
        <f>E10</f>
        <v>0</v>
      </c>
      <c r="K34" s="47"/>
      <c r="L34" s="47"/>
      <c r="M34" s="157"/>
      <c r="N34" s="47"/>
      <c r="O34" s="47"/>
      <c r="P34" s="47"/>
      <c r="Q34" s="47"/>
      <c r="R34" s="47"/>
      <c r="S34" s="47"/>
      <c r="T34" s="47"/>
      <c r="U34" s="47"/>
      <c r="V34" s="47"/>
      <c r="W34" s="47"/>
      <c r="X34" s="47"/>
    </row>
    <row r="35" spans="1:24" x14ac:dyDescent="0.3">
      <c r="A35" s="47"/>
      <c r="B35" s="47"/>
      <c r="C35" s="47"/>
      <c r="D35" s="47"/>
      <c r="E35" s="47"/>
      <c r="F35" s="47"/>
      <c r="G35" s="47"/>
      <c r="H35" s="47"/>
      <c r="I35" s="160" t="s">
        <v>390</v>
      </c>
      <c r="J35" s="160">
        <f>SUM(H33:I33)</f>
        <v>15000</v>
      </c>
      <c r="K35" s="47"/>
      <c r="L35" s="47"/>
      <c r="M35" s="157"/>
      <c r="N35" s="47"/>
      <c r="O35" s="47"/>
      <c r="P35" s="47"/>
      <c r="Q35" s="47"/>
      <c r="R35" s="47"/>
      <c r="S35" s="47"/>
      <c r="T35" s="47"/>
      <c r="U35" s="47"/>
      <c r="V35" s="47"/>
      <c r="W35" s="47"/>
      <c r="X35" s="47"/>
    </row>
    <row r="36" spans="1:24" ht="12.75" customHeight="1" x14ac:dyDescent="0.3">
      <c r="A36" s="47"/>
      <c r="B36" s="47"/>
      <c r="C36" s="188" t="s">
        <v>391</v>
      </c>
      <c r="D36" s="188"/>
      <c r="E36" s="188"/>
      <c r="F36" s="188"/>
      <c r="G36" s="188"/>
      <c r="H36" s="188"/>
      <c r="I36" s="188"/>
      <c r="J36" s="188"/>
      <c r="K36" s="47"/>
      <c r="L36" s="47"/>
      <c r="M36" s="157"/>
      <c r="N36" s="47"/>
      <c r="O36" s="47"/>
      <c r="P36" s="47"/>
      <c r="Q36" s="47"/>
      <c r="R36" s="47"/>
      <c r="S36" s="47"/>
      <c r="T36" s="47"/>
      <c r="U36" s="47"/>
      <c r="V36" s="47"/>
      <c r="W36" s="47"/>
      <c r="X36" s="47"/>
    </row>
    <row r="37" spans="1:24" ht="12.75" customHeight="1" x14ac:dyDescent="0.3">
      <c r="A37" s="47"/>
      <c r="B37" s="47"/>
      <c r="C37" s="188"/>
      <c r="D37" s="188"/>
      <c r="E37" s="188"/>
      <c r="F37" s="188"/>
      <c r="G37" s="188"/>
      <c r="H37" s="188"/>
      <c r="I37" s="188"/>
      <c r="J37" s="188"/>
      <c r="K37" s="47"/>
      <c r="L37" s="47"/>
      <c r="M37" s="157"/>
      <c r="N37" s="47"/>
      <c r="O37" s="47"/>
      <c r="P37" s="47"/>
      <c r="Q37" s="47"/>
      <c r="R37" s="47"/>
      <c r="S37" s="47"/>
      <c r="T37" s="47"/>
      <c r="U37" s="47"/>
      <c r="V37" s="47"/>
      <c r="W37" s="47"/>
      <c r="X37" s="47"/>
    </row>
    <row r="38" spans="1:24" ht="12.75" customHeight="1" x14ac:dyDescent="0.3">
      <c r="A38" s="47"/>
      <c r="B38" s="47"/>
      <c r="C38" s="188"/>
      <c r="D38" s="188"/>
      <c r="E38" s="188"/>
      <c r="F38" s="188"/>
      <c r="G38" s="188"/>
      <c r="H38" s="188"/>
      <c r="I38" s="188"/>
      <c r="J38" s="188"/>
      <c r="K38" s="47"/>
      <c r="L38" s="47"/>
      <c r="M38" s="47"/>
      <c r="N38" s="47"/>
      <c r="O38" s="47"/>
      <c r="P38" s="47"/>
      <c r="Q38" s="47"/>
      <c r="R38" s="47"/>
      <c r="S38" s="47"/>
      <c r="T38" s="47"/>
      <c r="U38" s="47"/>
      <c r="V38" s="47"/>
      <c r="W38" s="47"/>
      <c r="X38" s="47"/>
    </row>
    <row r="39" spans="1:24" ht="12.75" customHeight="1" x14ac:dyDescent="0.3">
      <c r="A39" s="47"/>
      <c r="B39" s="47"/>
      <c r="C39" s="188"/>
      <c r="D39" s="188"/>
      <c r="E39" s="188"/>
      <c r="F39" s="188"/>
      <c r="G39" s="188"/>
      <c r="H39" s="188"/>
      <c r="I39" s="188"/>
      <c r="J39" s="188"/>
      <c r="K39" s="47"/>
      <c r="L39" s="47"/>
      <c r="M39" s="47"/>
      <c r="N39" s="47"/>
      <c r="O39" s="47"/>
      <c r="P39" s="47"/>
      <c r="Q39" s="47"/>
      <c r="R39" s="47"/>
      <c r="S39" s="47"/>
      <c r="T39" s="47"/>
      <c r="U39" s="47"/>
      <c r="V39" s="47"/>
      <c r="W39" s="47"/>
      <c r="X39" s="47"/>
    </row>
    <row r="40" spans="1:24" ht="12.75" customHeight="1" x14ac:dyDescent="0.3">
      <c r="A40" s="47"/>
      <c r="B40" s="47"/>
      <c r="C40" s="188"/>
      <c r="D40" s="188"/>
      <c r="E40" s="188"/>
      <c r="F40" s="188"/>
      <c r="G40" s="188"/>
      <c r="H40" s="188"/>
      <c r="I40" s="188"/>
      <c r="J40" s="188"/>
      <c r="K40" s="47"/>
      <c r="L40" s="47"/>
      <c r="M40" s="47"/>
      <c r="N40" s="47"/>
      <c r="O40" s="47"/>
      <c r="P40" s="47"/>
      <c r="Q40" s="47"/>
      <c r="R40" s="47"/>
      <c r="S40" s="47"/>
      <c r="T40" s="47"/>
      <c r="U40" s="47"/>
      <c r="V40" s="47"/>
      <c r="W40" s="47"/>
      <c r="X40" s="47"/>
    </row>
    <row r="41" spans="1:24" x14ac:dyDescent="0.3">
      <c r="A41" s="47"/>
      <c r="B41" s="47"/>
      <c r="C41" s="47"/>
      <c r="D41" s="47"/>
      <c r="E41" s="47"/>
      <c r="F41" s="47"/>
      <c r="G41" s="47"/>
      <c r="H41" s="47"/>
      <c r="I41" s="47"/>
      <c r="J41" s="47"/>
      <c r="K41" s="47"/>
      <c r="L41" s="47"/>
      <c r="M41" s="47"/>
      <c r="N41" s="47"/>
      <c r="O41" s="47"/>
      <c r="P41" s="47"/>
      <c r="Q41" s="47"/>
      <c r="R41" s="47"/>
      <c r="S41" s="47"/>
      <c r="T41" s="47"/>
      <c r="U41" s="47"/>
      <c r="V41" s="47"/>
      <c r="W41" s="47"/>
      <c r="X41" s="47"/>
    </row>
    <row r="42" spans="1:24" x14ac:dyDescent="0.3">
      <c r="A42" s="47"/>
      <c r="B42" s="47"/>
      <c r="C42" s="47"/>
      <c r="D42" s="47"/>
      <c r="E42" s="47"/>
      <c r="F42" s="47"/>
      <c r="G42" s="47"/>
      <c r="H42" s="47"/>
      <c r="I42" s="47"/>
      <c r="J42" s="47"/>
      <c r="K42" s="47"/>
      <c r="L42" s="47"/>
      <c r="M42" s="47"/>
      <c r="N42" s="47"/>
      <c r="O42" s="47"/>
      <c r="P42" s="47"/>
      <c r="Q42" s="47"/>
      <c r="R42" s="47"/>
      <c r="S42" s="47"/>
      <c r="T42" s="47"/>
      <c r="U42" s="47"/>
      <c r="V42" s="47"/>
      <c r="W42" s="47"/>
      <c r="X42" s="47"/>
    </row>
    <row r="43" spans="1:24" x14ac:dyDescent="0.3">
      <c r="A43" s="47"/>
      <c r="B43" s="47"/>
      <c r="C43" s="47"/>
      <c r="D43" s="47" t="s">
        <v>73</v>
      </c>
      <c r="E43" s="47"/>
      <c r="F43" s="47"/>
      <c r="G43" s="47"/>
      <c r="H43" s="47"/>
      <c r="I43" s="47"/>
      <c r="J43" s="47"/>
      <c r="K43" s="47"/>
      <c r="L43" s="47"/>
      <c r="M43" s="47"/>
      <c r="N43" s="47"/>
      <c r="O43" s="47"/>
      <c r="P43" s="47"/>
      <c r="Q43" s="47"/>
      <c r="R43" s="47"/>
      <c r="S43" s="47"/>
      <c r="T43" s="47"/>
      <c r="U43" s="47"/>
      <c r="V43" s="47"/>
      <c r="W43" s="47"/>
      <c r="X43" s="47"/>
    </row>
    <row r="44" spans="1:24" x14ac:dyDescent="0.3">
      <c r="A44" s="47"/>
      <c r="B44" s="47"/>
      <c r="C44" s="47"/>
      <c r="D44" s="47" t="s">
        <v>48</v>
      </c>
      <c r="E44" s="47"/>
      <c r="F44" s="47"/>
      <c r="G44" s="47"/>
      <c r="H44" s="47"/>
      <c r="I44" s="47"/>
      <c r="J44" s="47"/>
      <c r="K44" s="47"/>
      <c r="L44" s="47"/>
      <c r="M44" s="47"/>
      <c r="N44" s="47"/>
      <c r="O44" s="47"/>
      <c r="P44" s="47"/>
      <c r="Q44" s="47"/>
      <c r="R44" s="47"/>
      <c r="S44" s="47"/>
      <c r="T44" s="47"/>
      <c r="U44" s="47"/>
      <c r="V44" s="47"/>
      <c r="W44" s="47"/>
      <c r="X44" s="47"/>
    </row>
    <row r="45" spans="1:24" x14ac:dyDescent="0.3">
      <c r="A45" s="47"/>
      <c r="B45" s="47"/>
      <c r="C45" s="47"/>
      <c r="D45" s="47"/>
      <c r="E45" s="47"/>
      <c r="F45" s="47"/>
      <c r="G45" s="47"/>
      <c r="H45" s="47"/>
      <c r="I45" s="47"/>
      <c r="J45" s="47"/>
      <c r="K45" s="47"/>
      <c r="L45" s="47"/>
      <c r="M45" s="47"/>
      <c r="N45" s="47"/>
      <c r="O45" s="47"/>
      <c r="P45" s="47"/>
      <c r="Q45" s="47"/>
      <c r="R45" s="47"/>
      <c r="S45" s="47"/>
      <c r="T45" s="47"/>
      <c r="U45" s="47"/>
      <c r="V45" s="47"/>
      <c r="W45" s="47"/>
      <c r="X45" s="47"/>
    </row>
    <row r="46" spans="1:24" x14ac:dyDescent="0.3">
      <c r="A46" s="47"/>
      <c r="B46" s="47"/>
      <c r="C46" s="47"/>
      <c r="D46" s="47"/>
      <c r="E46" s="47"/>
      <c r="F46" s="47"/>
      <c r="G46" s="47"/>
      <c r="H46" s="47"/>
      <c r="I46" s="47"/>
      <c r="J46" s="47"/>
      <c r="K46" s="47"/>
      <c r="L46" s="47"/>
      <c r="M46" s="47"/>
      <c r="N46" s="47"/>
      <c r="O46" s="47"/>
      <c r="P46" s="47"/>
      <c r="Q46" s="47"/>
      <c r="R46" s="47"/>
      <c r="S46" s="47"/>
      <c r="T46" s="47"/>
      <c r="U46" s="47"/>
      <c r="V46" s="47"/>
      <c r="W46" s="47"/>
      <c r="X46" s="47"/>
    </row>
    <row r="47" spans="1:24" x14ac:dyDescent="0.3">
      <c r="A47" s="47"/>
      <c r="B47" s="47"/>
      <c r="C47" s="47"/>
      <c r="D47" s="47"/>
      <c r="E47" s="47"/>
      <c r="F47" s="47"/>
      <c r="G47" s="47"/>
      <c r="H47" s="47"/>
      <c r="I47" s="47"/>
      <c r="J47" s="47"/>
      <c r="K47" s="47"/>
      <c r="L47" s="47"/>
      <c r="M47" s="47"/>
      <c r="N47" s="47"/>
      <c r="O47" s="47"/>
      <c r="P47" s="47"/>
      <c r="Q47" s="47"/>
      <c r="R47" s="47"/>
      <c r="S47" s="47"/>
      <c r="T47" s="47"/>
      <c r="U47" s="47"/>
      <c r="V47" s="47"/>
      <c r="W47" s="47"/>
      <c r="X47" s="47"/>
    </row>
    <row r="48" spans="1:24" x14ac:dyDescent="0.3">
      <c r="A48" s="47"/>
      <c r="B48" s="47"/>
      <c r="C48" s="47"/>
      <c r="D48" s="47"/>
      <c r="E48" s="47"/>
      <c r="F48" s="47"/>
      <c r="G48" s="47"/>
      <c r="H48" s="47"/>
      <c r="I48" s="47"/>
      <c r="J48" s="47"/>
      <c r="K48" s="47"/>
      <c r="L48" s="47"/>
      <c r="M48" s="47"/>
      <c r="N48" s="47"/>
      <c r="O48" s="47"/>
      <c r="P48" s="47"/>
      <c r="Q48" s="47"/>
      <c r="R48" s="47"/>
      <c r="S48" s="47"/>
      <c r="T48" s="47"/>
      <c r="U48" s="47"/>
      <c r="V48" s="47"/>
      <c r="W48" s="47"/>
      <c r="X48" s="47"/>
    </row>
    <row r="49" spans="1:23" x14ac:dyDescent="0.3">
      <c r="A49" s="47"/>
      <c r="B49" s="47"/>
      <c r="C49" s="47"/>
      <c r="D49" s="47"/>
      <c r="E49" s="47"/>
      <c r="F49" s="47"/>
      <c r="G49" s="47"/>
      <c r="H49" s="47"/>
      <c r="I49" s="47"/>
      <c r="J49" s="47"/>
      <c r="K49" s="47"/>
      <c r="L49" s="47"/>
      <c r="M49" s="47"/>
      <c r="N49" s="47"/>
      <c r="O49" s="47"/>
      <c r="P49" s="47"/>
      <c r="Q49" s="47"/>
      <c r="R49" s="47"/>
      <c r="S49" s="47"/>
      <c r="T49" s="47"/>
      <c r="U49" s="47"/>
      <c r="V49" s="47"/>
      <c r="W49" s="47"/>
    </row>
    <row r="50" spans="1:23" x14ac:dyDescent="0.3">
      <c r="A50" s="47"/>
      <c r="B50" s="47"/>
      <c r="C50" s="47"/>
      <c r="D50" s="47"/>
      <c r="E50" s="47"/>
      <c r="F50" s="47"/>
      <c r="G50" s="47"/>
      <c r="H50" s="47"/>
      <c r="I50" s="47"/>
      <c r="J50" s="47"/>
      <c r="K50" s="47"/>
      <c r="L50" s="47"/>
      <c r="M50" s="47"/>
      <c r="N50" s="47"/>
      <c r="O50" s="47"/>
      <c r="P50" s="47"/>
      <c r="Q50" s="47"/>
      <c r="R50" s="47"/>
      <c r="S50" s="47"/>
      <c r="T50" s="47"/>
      <c r="U50" s="47"/>
      <c r="V50" s="47"/>
      <c r="W50" s="47"/>
    </row>
    <row r="51" spans="1:23" x14ac:dyDescent="0.3">
      <c r="A51" s="47"/>
      <c r="B51" s="47"/>
      <c r="C51" s="47"/>
      <c r="D51" s="47"/>
      <c r="E51" s="47"/>
      <c r="F51" s="47"/>
      <c r="G51" s="47"/>
      <c r="H51" s="47"/>
      <c r="I51" s="47"/>
      <c r="J51" s="47"/>
      <c r="K51" s="47"/>
      <c r="L51" s="47"/>
      <c r="M51" s="47"/>
      <c r="N51" s="47"/>
      <c r="O51" s="47"/>
      <c r="P51" s="47"/>
      <c r="Q51" s="47"/>
      <c r="R51" s="47"/>
      <c r="S51" s="47"/>
      <c r="T51" s="47"/>
      <c r="U51" s="47"/>
      <c r="V51" s="47"/>
      <c r="W51" s="47"/>
    </row>
    <row r="52" spans="1:23" x14ac:dyDescent="0.3">
      <c r="A52" s="47"/>
      <c r="B52" s="47"/>
      <c r="C52" s="47"/>
      <c r="D52" s="47"/>
      <c r="E52" s="47"/>
      <c r="F52" s="47"/>
      <c r="G52" s="47"/>
      <c r="H52" s="47"/>
      <c r="I52" s="47"/>
      <c r="J52" s="47"/>
      <c r="K52" s="47"/>
      <c r="L52" s="47"/>
      <c r="M52" s="47"/>
      <c r="N52" s="47"/>
      <c r="O52" s="47"/>
      <c r="P52" s="47"/>
      <c r="Q52" s="47"/>
      <c r="R52" s="47"/>
      <c r="S52" s="47"/>
      <c r="T52" s="47"/>
      <c r="U52" s="47"/>
      <c r="V52" s="47"/>
      <c r="W52" s="47"/>
    </row>
    <row r="53" spans="1:23" x14ac:dyDescent="0.3">
      <c r="A53" s="47"/>
      <c r="B53" s="47"/>
      <c r="C53" s="47"/>
      <c r="D53" s="47"/>
      <c r="E53" s="47"/>
      <c r="F53" s="47"/>
      <c r="G53" s="47"/>
      <c r="H53" s="47"/>
      <c r="I53" s="47"/>
      <c r="J53" s="47"/>
      <c r="K53" s="47"/>
      <c r="L53" s="47"/>
      <c r="M53" s="47"/>
      <c r="N53" s="47"/>
      <c r="O53" s="47"/>
      <c r="P53" s="47"/>
      <c r="Q53" s="47"/>
      <c r="R53" s="47"/>
      <c r="S53" s="47"/>
      <c r="T53" s="47"/>
      <c r="U53" s="47"/>
      <c r="V53" s="47"/>
      <c r="W53" s="47"/>
    </row>
    <row r="54" spans="1:23" x14ac:dyDescent="0.3">
      <c r="A54" s="47"/>
      <c r="B54" s="47"/>
      <c r="C54" s="47"/>
      <c r="D54" s="47"/>
      <c r="E54" s="47"/>
      <c r="F54" s="47"/>
      <c r="G54" s="47"/>
      <c r="H54" s="47"/>
      <c r="I54" s="47"/>
      <c r="J54" s="47"/>
      <c r="K54" s="47"/>
      <c r="L54" s="47"/>
      <c r="M54" s="47"/>
      <c r="N54" s="47"/>
      <c r="O54" s="47"/>
      <c r="P54" s="47"/>
      <c r="Q54" s="47"/>
      <c r="R54" s="47"/>
      <c r="S54" s="47"/>
      <c r="T54" s="47"/>
      <c r="U54" s="47"/>
      <c r="V54" s="47"/>
      <c r="W54" s="47"/>
    </row>
    <row r="55" spans="1:23" x14ac:dyDescent="0.3">
      <c r="A55" s="47"/>
      <c r="B55" s="47"/>
      <c r="C55" s="47"/>
      <c r="D55" s="47"/>
      <c r="E55" s="47"/>
      <c r="F55" s="47"/>
      <c r="G55" s="47"/>
      <c r="H55" s="47"/>
      <c r="I55" s="47"/>
      <c r="J55" s="47"/>
      <c r="K55" s="47"/>
      <c r="L55" s="47"/>
      <c r="M55" s="47"/>
      <c r="N55" s="47"/>
      <c r="O55" s="47"/>
      <c r="P55" s="47"/>
      <c r="Q55" s="47"/>
      <c r="R55" s="47"/>
      <c r="S55" s="47"/>
      <c r="T55" s="47"/>
      <c r="U55" s="47"/>
      <c r="V55" s="47"/>
      <c r="W55" s="47"/>
    </row>
    <row r="56" spans="1:23" x14ac:dyDescent="0.3">
      <c r="A56" s="47"/>
      <c r="B56" s="47"/>
      <c r="C56" s="47"/>
      <c r="D56" s="47"/>
      <c r="E56" s="47"/>
      <c r="F56" s="47"/>
      <c r="G56" s="47"/>
      <c r="H56" s="47"/>
      <c r="I56" s="47"/>
      <c r="J56" s="47"/>
      <c r="K56" s="47"/>
      <c r="L56" s="47"/>
      <c r="M56" s="47"/>
      <c r="N56" s="47"/>
      <c r="O56" s="47"/>
      <c r="P56" s="47"/>
      <c r="Q56" s="47"/>
      <c r="R56" s="47"/>
      <c r="S56" s="47"/>
      <c r="T56" s="47"/>
      <c r="U56" s="47"/>
      <c r="V56" s="47"/>
      <c r="W56" s="47"/>
    </row>
  </sheetData>
  <sheetProtection algorithmName="SHA-512" hashValue="f1LGOYPk+6i5w7qhUQcyRUAh4Jh8z36wNQ0a4Aoy29m3j+Ua7Qi4hiCPu/ECugrQkWeZoAFT8rLKQjX/t50Nlw==" saltValue="E4QGbYJipjWON2nB1OnLzw==" spinCount="100000" sheet="1" selectLockedCells="1"/>
  <mergeCells count="18">
    <mergeCell ref="C36:J40"/>
    <mergeCell ref="B15:J15"/>
    <mergeCell ref="D18:E18"/>
    <mergeCell ref="D19:E19"/>
    <mergeCell ref="D20:E20"/>
    <mergeCell ref="D21:E21"/>
    <mergeCell ref="D30:E30"/>
    <mergeCell ref="D31:E31"/>
    <mergeCell ref="D32:E32"/>
    <mergeCell ref="D33:G33"/>
    <mergeCell ref="B14:E14"/>
    <mergeCell ref="B2:E2"/>
    <mergeCell ref="B3:E3"/>
    <mergeCell ref="B7:D7"/>
    <mergeCell ref="F14:I14"/>
    <mergeCell ref="B6:F6"/>
    <mergeCell ref="F2:J3"/>
    <mergeCell ref="G6:J12"/>
  </mergeCells>
  <dataValidations count="1">
    <dataValidation type="list" allowBlank="1" showInputMessage="1" showErrorMessage="1" sqref="G17:G32" xr:uid="{107F6C51-04B7-4583-81EF-2FDD66BFAF1F}">
      <formula1>$D$43:$D$44</formula1>
    </dataValidation>
  </dataValidations>
  <pageMargins left="0.7" right="0.7" top="0.75" bottom="0.75" header="0.3" footer="0.3"/>
  <pageSetup paperSize="9" orientation="portrait" r:id="rId1"/>
  <ignoredErrors>
    <ignoredError sqref="B2:B3"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4da8ec3-a712-4b38-8935-051a4b7fd1c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B2A4815497E7E4583FB82DB53A725C8" ma:contentTypeVersion="16" ma:contentTypeDescription="Create a new document." ma:contentTypeScope="" ma:versionID="22a27d4db9c1bbbe5d6bea043def0481">
  <xsd:schema xmlns:xsd="http://www.w3.org/2001/XMLSchema" xmlns:xs="http://www.w3.org/2001/XMLSchema" xmlns:p="http://schemas.microsoft.com/office/2006/metadata/properties" xmlns:ns3="a4da8ec3-a712-4b38-8935-051a4b7fd1c5" xmlns:ns4="345b5e66-dd15-4e15-8b48-d13c7a36a910" targetNamespace="http://schemas.microsoft.com/office/2006/metadata/properties" ma:root="true" ma:fieldsID="41d248c622cf17cc1c9ff0fa7e8e0565" ns3:_="" ns4:_="">
    <xsd:import namespace="a4da8ec3-a712-4b38-8935-051a4b7fd1c5"/>
    <xsd:import namespace="345b5e66-dd15-4e15-8b48-d13c7a36a91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DateTaken" minOccurs="0"/>
                <xsd:element ref="ns3:MediaServiceLocation" minOccurs="0"/>
                <xsd:element ref="ns3:MediaServiceObjectDetectorVersions"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da8ec3-a712-4b38-8935-051a4b7fd1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5b5e66-dd15-4e15-8b48-d13c7a36a91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52C2F4-FF3C-470B-B5C8-6FB39BEDF877}">
  <ds:schemaRefs>
    <ds:schemaRef ds:uri="http://www.w3.org/XML/1998/namespace"/>
    <ds:schemaRef ds:uri="http://schemas.microsoft.com/office/2006/documentManagement/types"/>
    <ds:schemaRef ds:uri="http://purl.org/dc/dcmitype/"/>
    <ds:schemaRef ds:uri="http://schemas.openxmlformats.org/package/2006/metadata/core-properties"/>
    <ds:schemaRef ds:uri="http://purl.org/dc/terms/"/>
    <ds:schemaRef ds:uri="http://purl.org/dc/elements/1.1/"/>
    <ds:schemaRef ds:uri="http://schemas.microsoft.com/office/2006/metadata/properties"/>
    <ds:schemaRef ds:uri="http://schemas.microsoft.com/office/infopath/2007/PartnerControls"/>
    <ds:schemaRef ds:uri="345b5e66-dd15-4e15-8b48-d13c7a36a910"/>
    <ds:schemaRef ds:uri="a4da8ec3-a712-4b38-8935-051a4b7fd1c5"/>
  </ds:schemaRefs>
</ds:datastoreItem>
</file>

<file path=customXml/itemProps2.xml><?xml version="1.0" encoding="utf-8"?>
<ds:datastoreItem xmlns:ds="http://schemas.openxmlformats.org/officeDocument/2006/customXml" ds:itemID="{033D6D61-0CD5-4062-B83D-ED69A1D5272E}">
  <ds:schemaRefs>
    <ds:schemaRef ds:uri="http://schemas.microsoft.com/sharepoint/v3/contenttype/forms"/>
  </ds:schemaRefs>
</ds:datastoreItem>
</file>

<file path=customXml/itemProps3.xml><?xml version="1.0" encoding="utf-8"?>
<ds:datastoreItem xmlns:ds="http://schemas.openxmlformats.org/officeDocument/2006/customXml" ds:itemID="{30CE295A-7AAB-4691-979E-758318D5DB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da8ec3-a712-4b38-8935-051a4b7fd1c5"/>
    <ds:schemaRef ds:uri="345b5e66-dd15-4e15-8b48-d13c7a36a9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16</vt:i4>
      </vt:variant>
    </vt:vector>
  </HeadingPairs>
  <TitlesOfParts>
    <vt:vector size="24" baseType="lpstr">
      <vt:lpstr>TITLE PAGE</vt:lpstr>
      <vt:lpstr>Instructions and Guidance</vt:lpstr>
      <vt:lpstr>1. Rent revenue modelling</vt:lpstr>
      <vt:lpstr>2. Operating Cost Modelling</vt:lpstr>
      <vt:lpstr>3.  Enter project costs</vt:lpstr>
      <vt:lpstr>4. Financial Due Diligence</vt:lpstr>
      <vt:lpstr>5. Summary Report</vt:lpstr>
      <vt:lpstr>Drawdown schedule</vt:lpstr>
      <vt:lpstr>Bankloan</vt:lpstr>
      <vt:lpstr>Capgrant</vt:lpstr>
      <vt:lpstr>ContingencyHouses</vt:lpstr>
      <vt:lpstr>ContingencyInf</vt:lpstr>
      <vt:lpstr>'3.  Enter project costs'!Grant</vt:lpstr>
      <vt:lpstr>Infgrant</vt:lpstr>
      <vt:lpstr>NumberExistingRentals</vt:lpstr>
      <vt:lpstr>NumberFutureSites</vt:lpstr>
      <vt:lpstr>NumberHOUnits</vt:lpstr>
      <vt:lpstr>NumberRentalUnits</vt:lpstr>
      <vt:lpstr>occupancy</vt:lpstr>
      <vt:lpstr>Orgname</vt:lpstr>
      <vt:lpstr>'4. Financial Due Diligence'!Print_Area</vt:lpstr>
      <vt:lpstr>projectname</vt:lpstr>
      <vt:lpstr>revenue</vt:lpstr>
      <vt:lpstr>rgrowth</vt:lpstr>
    </vt:vector>
  </TitlesOfParts>
  <Manager/>
  <Company>Home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 Kura Pohatu</dc:creator>
  <cp:keywords/>
  <dc:description/>
  <cp:lastModifiedBy>Evan Kareko</cp:lastModifiedBy>
  <cp:revision/>
  <dcterms:created xsi:type="dcterms:W3CDTF">2014-08-12T12:27:33Z</dcterms:created>
  <dcterms:modified xsi:type="dcterms:W3CDTF">2025-08-20T21:05:52Z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0x0101003B2A4815497E7E4583FB82DB53A725C8</vt:lpwstr>
  </property>
  <property fmtid="{D5CDD505-2E9C-101B-9397-08002B2CF9AE}" pid="3" name="MediaServiceImageTags">
    <vt:lpwstr/>
  </property>
  <property fmtid="{D5CDD505-2E9C-101B-9397-08002B2CF9AE}" pid="4" name="MSIP_Label_c3ee9a91-01a4-4806-8da1-95db649943ad_Enabled">
    <vt:lpwstr>true</vt:lpwstr>
  </property>
  <property fmtid="{D5CDD505-2E9C-101B-9397-08002B2CF9AE}" pid="5" name="MSIP_Label_c3ee9a91-01a4-4806-8da1-95db649943ad_SetDate">
    <vt:lpwstr>2025-08-18T22:33:37Z</vt:lpwstr>
  </property>
  <property fmtid="{D5CDD505-2E9C-101B-9397-08002B2CF9AE}" pid="6" name="MSIP_Label_c3ee9a91-01a4-4806-8da1-95db649943ad_Method">
    <vt:lpwstr>Privileged</vt:lpwstr>
  </property>
  <property fmtid="{D5CDD505-2E9C-101B-9397-08002B2CF9AE}" pid="7" name="MSIP_Label_c3ee9a91-01a4-4806-8da1-95db649943ad_Name">
    <vt:lpwstr>UNCLASSIFIED GENERIC</vt:lpwstr>
  </property>
  <property fmtid="{D5CDD505-2E9C-101B-9397-08002B2CF9AE}" pid="8" name="MSIP_Label_c3ee9a91-01a4-4806-8da1-95db649943ad_SiteId">
    <vt:lpwstr>3114765b-871e-4130-aaab-b28f4c297926</vt:lpwstr>
  </property>
  <property fmtid="{D5CDD505-2E9C-101B-9397-08002B2CF9AE}" pid="9" name="MSIP_Label_c3ee9a91-01a4-4806-8da1-95db649943ad_ActionId">
    <vt:lpwstr>011e3b26-c27c-444e-a4e4-e12146bbe8d5</vt:lpwstr>
  </property>
  <property fmtid="{D5CDD505-2E9C-101B-9397-08002B2CF9AE}" pid="10" name="MSIP_Label_c3ee9a91-01a4-4806-8da1-95db649943ad_ContentBits">
    <vt:lpwstr>0</vt:lpwstr>
  </property>
  <property fmtid="{D5CDD505-2E9C-101B-9397-08002B2CF9AE}" pid="11" name="MSIP_Label_c3ee9a91-01a4-4806-8da1-95db649943ad_Tag">
    <vt:lpwstr>10, 0, 1, 1</vt:lpwstr>
  </property>
</Properties>
</file>